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+CEIS+\+++Energetické posudky+++\2023\EP\SČK - PORSENA\+Dokumenty pro EPC+\Jílové u Prahy - Muzeum\"/>
    </mc:Choice>
  </mc:AlternateContent>
  <xr:revisionPtr revIDLastSave="0" documentId="13_ncr:1_{8E3FF2E4-5AF7-4B7B-8E9B-0449C8C0BEDE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Bilance spotřeb a nákladů" sheetId="6" r:id="rId1"/>
    <sheet name="Otopná soustava" sheetId="5" r:id="rId2"/>
    <sheet name="Osvětlení" sheetId="2" r:id="rId3"/>
    <sheet name="Spotřebiče vody" sheetId="4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_DATA__">#REF!</definedName>
    <definedName name="__MAIN__">#REF!</definedName>
    <definedName name="_xlnm._FilterDatabase" localSheetId="2" hidden="1">Osvětlení!#REF!</definedName>
    <definedName name="_Order1" hidden="1">0</definedName>
    <definedName name="_Order2" hidden="1">0</definedName>
    <definedName name="a" localSheetId="2" hidden="1">{"'List1'!$A$1:$J$73"}</definedName>
    <definedName name="a" hidden="1">{"'List1'!$A$1:$J$73"}</definedName>
    <definedName name="AccessDatabase" hidden="1">"C:\Marek\ex - nab99\Czg 990.mdb"</definedName>
    <definedName name="cenik">[1]produkty!$3:$1014</definedName>
    <definedName name="ceny" localSheetId="2" hidden="1">{"'List1'!$A$1:$J$73"}</definedName>
    <definedName name="ceny" hidden="1">{"'List1'!$A$1:$J$73"}</definedName>
    <definedName name="cisloobjektu">'[2]Krycí list'!$A$4</definedName>
    <definedName name="d" localSheetId="2" hidden="1">{"'List1'!$A$1:$J$73"}</definedName>
    <definedName name="d" hidden="1">{"'List1'!$A$1:$J$73"}</definedName>
    <definedName name="DPH">[3]Financování!$C$6</definedName>
    <definedName name="eC_Rekapitulace">#REF!</definedName>
    <definedName name="EUR">'[4] kursy'!$G$3</definedName>
    <definedName name="euroCALC">#REF!</definedName>
    <definedName name="fghjhg">'[5]Krycí list'!$A$4</definedName>
    <definedName name="GBP">'[4] kursy'!$G$4</definedName>
    <definedName name="HTML_CodePage" hidden="1">1250</definedName>
    <definedName name="HTML_Control" localSheetId="2" hidden="1">{"'List1'!$A$1:$J$73"}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localSheetId="2" hidden="1">{"'List1'!$A$1:$J$73"}</definedName>
    <definedName name="kk" hidden="1">{"'List1'!$A$1:$J$73"}</definedName>
    <definedName name="Koef">[3]Financování!$F$32</definedName>
    <definedName name="kriterium1">#REF!</definedName>
    <definedName name="nazevobjektu">'[2]Krycí list'!$C$4</definedName>
    <definedName name="POTR" localSheetId="2" hidden="1">{"'List1'!$A$1:$J$73"}</definedName>
    <definedName name="POTR" hidden="1">{"'List1'!$A$1:$J$73"}</definedName>
    <definedName name="potr.větve" localSheetId="2" hidden="1">{"'List1'!$A$1:$J$73"}</definedName>
    <definedName name="potr.větve" hidden="1">{"'List1'!$A$1:$J$73"}</definedName>
    <definedName name="SE" localSheetId="2" hidden="1">{"'List1'!$A$1:$J$73"}</definedName>
    <definedName name="SE" hidden="1">{"'List1'!$A$1:$J$73"}</definedName>
    <definedName name="soupis1" localSheetId="2" hidden="1">{"'List1'!$A$1:$J$73"}</definedName>
    <definedName name="soupis1" hidden="1">{"'List1'!$A$1:$J$73"}</definedName>
    <definedName name="USD">'[4] kursy'!$G$5</definedName>
    <definedName name="USP" localSheetId="2" hidden="1">{"'List1'!$A$1:$J$73"}</definedName>
    <definedName name="USP" hidden="1">{"'List1'!$A$1:$J$73"}</definedName>
    <definedName name="V.Č.30103" localSheetId="2" hidden="1">{"'List1'!$A$1:$J$73"}</definedName>
    <definedName name="V.Č.30103" hidden="1">{"'List1'!$A$1:$J$73"}</definedName>
    <definedName name="whefuigf">'[5]Krycí list'!$C$4</definedName>
    <definedName name="wrn.Tisk." localSheetId="2" hidden="1">{#N/A,#N/A,FALSE,"Nabídka";#N/A,#N/A,FALSE,"Specifikace"}</definedName>
    <definedName name="wrn.Tisk." hidden="1">{#N/A,#N/A,FALSE,"Nabídka";#N/A,#N/A,FALSE,"Specifikace"}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" l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M42" i="6"/>
  <c r="L42" i="6"/>
  <c r="K42" i="6"/>
  <c r="M34" i="6"/>
  <c r="L34" i="6"/>
  <c r="K34" i="6"/>
  <c r="M31" i="6"/>
  <c r="L31" i="6"/>
  <c r="K31" i="6"/>
  <c r="K29" i="6"/>
  <c r="L29" i="6" s="1"/>
  <c r="M29" i="6" s="1"/>
  <c r="K23" i="6"/>
  <c r="L23" i="6" s="1"/>
  <c r="M23" i="6" s="1"/>
  <c r="K19" i="6"/>
  <c r="L19" i="6" s="1"/>
  <c r="M19" i="6" s="1"/>
  <c r="J19" i="6"/>
  <c r="K17" i="6"/>
  <c r="L17" i="6" s="1"/>
  <c r="M17" i="6" s="1"/>
  <c r="L12" i="6"/>
  <c r="M12" i="6" s="1"/>
  <c r="K12" i="6"/>
  <c r="K7" i="6"/>
  <c r="L7" i="6" s="1"/>
  <c r="M7" i="6" s="1"/>
  <c r="E34" i="6"/>
  <c r="E32" i="6" l="1"/>
  <c r="H32" i="6" s="1"/>
  <c r="E33" i="6"/>
  <c r="H34" i="6"/>
  <c r="E35" i="6"/>
  <c r="E36" i="6"/>
  <c r="H36" i="6" s="1"/>
  <c r="E37" i="6"/>
  <c r="E38" i="6"/>
  <c r="H38" i="6" s="1"/>
  <c r="E39" i="6"/>
  <c r="H39" i="6" s="1"/>
  <c r="E40" i="6"/>
  <c r="H40" i="6" s="1"/>
  <c r="E41" i="6"/>
  <c r="E42" i="6"/>
  <c r="H42" i="6" s="1"/>
  <c r="E31" i="6"/>
  <c r="H31" i="6" s="1"/>
  <c r="E20" i="6"/>
  <c r="E21" i="6"/>
  <c r="E22" i="6"/>
  <c r="E23" i="6"/>
  <c r="E24" i="6"/>
  <c r="E25" i="6"/>
  <c r="E26" i="6"/>
  <c r="E27" i="6"/>
  <c r="H27" i="6" s="1"/>
  <c r="E28" i="6"/>
  <c r="H28" i="6" s="1"/>
  <c r="E29" i="6"/>
  <c r="E30" i="6"/>
  <c r="H30" i="6" s="1"/>
  <c r="E19" i="6"/>
  <c r="E8" i="6"/>
  <c r="E9" i="6"/>
  <c r="E10" i="6"/>
  <c r="E11" i="6"/>
  <c r="E12" i="6"/>
  <c r="E13" i="6"/>
  <c r="E14" i="6"/>
  <c r="E15" i="6"/>
  <c r="E16" i="6"/>
  <c r="E17" i="6"/>
  <c r="E18" i="6"/>
  <c r="E7" i="6"/>
  <c r="F42" i="6"/>
  <c r="H41" i="6"/>
  <c r="F41" i="6"/>
  <c r="F40" i="6"/>
  <c r="F39" i="6"/>
  <c r="F38" i="6"/>
  <c r="H37" i="6"/>
  <c r="F37" i="6"/>
  <c r="F36" i="6"/>
  <c r="H35" i="6"/>
  <c r="F35" i="6"/>
  <c r="F34" i="6"/>
  <c r="H33" i="6"/>
  <c r="F33" i="6"/>
  <c r="F32" i="6"/>
  <c r="F31" i="6"/>
  <c r="F30" i="6"/>
  <c r="H29" i="6"/>
  <c r="F29" i="6"/>
  <c r="F28" i="6"/>
  <c r="F27" i="6"/>
  <c r="H26" i="6"/>
  <c r="F26" i="6"/>
  <c r="J6" i="2" l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G6" i="2"/>
  <c r="H6" i="2" s="1"/>
  <c r="H5" i="2"/>
  <c r="G7" i="2" l="1"/>
  <c r="G8" i="2" s="1"/>
  <c r="G9" i="2" s="1"/>
  <c r="H8" i="2" l="1"/>
  <c r="H7" i="2"/>
  <c r="G10" i="2"/>
  <c r="H9" i="2"/>
  <c r="G11" i="2" l="1"/>
  <c r="H10" i="2"/>
  <c r="G12" i="2" l="1"/>
  <c r="H11" i="2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7" i="6"/>
  <c r="H12" i="2" l="1"/>
  <c r="G13" i="2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H13" i="2" l="1"/>
  <c r="G14" i="2"/>
  <c r="E16" i="4"/>
  <c r="H14" i="2" l="1"/>
  <c r="G15" i="2"/>
  <c r="R46" i="2"/>
  <c r="Q46" i="2"/>
  <c r="M46" i="2"/>
  <c r="E46" i="2"/>
  <c r="K13" i="2"/>
  <c r="K12" i="2"/>
  <c r="K11" i="2"/>
  <c r="K10" i="2"/>
  <c r="K5" i="2"/>
  <c r="H15" i="2" l="1"/>
  <c r="G16" i="2"/>
  <c r="K6" i="2"/>
  <c r="K15" i="2"/>
  <c r="K14" i="2"/>
  <c r="K7" i="2"/>
  <c r="H16" i="2" l="1"/>
  <c r="K16" i="2" s="1"/>
  <c r="G17" i="2"/>
  <c r="K8" i="2"/>
  <c r="H17" i="2" l="1"/>
  <c r="K17" i="2" s="1"/>
  <c r="G18" i="2"/>
  <c r="K9" i="2"/>
  <c r="G19" i="2" l="1"/>
  <c r="H18" i="2"/>
  <c r="K18" i="2" s="1"/>
  <c r="G20" i="2" l="1"/>
  <c r="H19" i="2"/>
  <c r="K19" i="2" s="1"/>
  <c r="G21" i="2" l="1"/>
  <c r="H20" i="2"/>
  <c r="K20" i="2" s="1"/>
  <c r="G22" i="2" l="1"/>
  <c r="H21" i="2"/>
  <c r="K21" i="2" s="1"/>
  <c r="H22" i="2" l="1"/>
  <c r="K22" i="2" s="1"/>
  <c r="G23" i="2"/>
  <c r="G24" i="2" s="1"/>
  <c r="G25" i="2" l="1"/>
  <c r="H24" i="2"/>
  <c r="K24" i="2" s="1"/>
  <c r="H23" i="2"/>
  <c r="K23" i="2" s="1"/>
  <c r="G26" i="2" l="1"/>
  <c r="H25" i="2"/>
  <c r="K25" i="2" s="1"/>
  <c r="G27" i="2" l="1"/>
  <c r="H26" i="2"/>
  <c r="K26" i="2" s="1"/>
  <c r="G28" i="2" l="1"/>
  <c r="H27" i="2"/>
  <c r="K27" i="2" s="1"/>
  <c r="G29" i="2" l="1"/>
  <c r="H28" i="2"/>
  <c r="K28" i="2" s="1"/>
  <c r="G30" i="2" l="1"/>
  <c r="H29" i="2"/>
  <c r="K29" i="2" s="1"/>
  <c r="G31" i="2" l="1"/>
  <c r="H30" i="2"/>
  <c r="K30" i="2" s="1"/>
  <c r="G32" i="2" l="1"/>
  <c r="H31" i="2"/>
  <c r="K31" i="2" s="1"/>
  <c r="G33" i="2" l="1"/>
  <c r="H32" i="2"/>
  <c r="K32" i="2" s="1"/>
  <c r="G34" i="2" l="1"/>
  <c r="H33" i="2"/>
  <c r="K33" i="2" s="1"/>
  <c r="G35" i="2" l="1"/>
  <c r="H34" i="2"/>
  <c r="K34" i="2" s="1"/>
  <c r="G36" i="2" l="1"/>
  <c r="H35" i="2"/>
  <c r="K35" i="2" s="1"/>
  <c r="G37" i="2" l="1"/>
  <c r="H36" i="2"/>
  <c r="K36" i="2" s="1"/>
  <c r="G38" i="2" l="1"/>
  <c r="H37" i="2"/>
  <c r="K37" i="2" s="1"/>
  <c r="G39" i="2" l="1"/>
  <c r="H38" i="2"/>
  <c r="K38" i="2" s="1"/>
  <c r="G40" i="2" l="1"/>
  <c r="H39" i="2"/>
  <c r="K39" i="2" s="1"/>
  <c r="G41" i="2" l="1"/>
  <c r="H40" i="2"/>
  <c r="K40" i="2" s="1"/>
  <c r="G42" i="2" l="1"/>
  <c r="H41" i="2"/>
  <c r="K41" i="2" s="1"/>
  <c r="G43" i="2" l="1"/>
  <c r="H42" i="2"/>
  <c r="K42" i="2" s="1"/>
  <c r="G44" i="2" l="1"/>
  <c r="H43" i="2"/>
  <c r="K43" i="2" s="1"/>
  <c r="G45" i="2" l="1"/>
  <c r="H45" i="2" s="1"/>
  <c r="K45" i="2" s="1"/>
  <c r="H44" i="2"/>
  <c r="K44" i="2" s="1"/>
  <c r="K4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K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pouze vodné a stočné, nikoliv srážkovou vodu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Váňa</author>
  </authors>
  <commentList>
    <comment ref="K7" authorId="0" shapeId="0" xr:uid="{D6E8D0A7-BB63-41B6-A67A-462CE3AF486F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nemáme přístup ani nevíme, zda je tam osvětlení napájeno přes náš elektroměr</t>
        </r>
      </text>
    </comment>
    <comment ref="K8" authorId="0" shapeId="0" xr:uid="{16F719EB-4245-40C6-8592-F8186168B100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nemáme přístup, ani nevíme, zda je tam osvětlení napájeno přes náš elektroměr</t>
        </r>
      </text>
    </comment>
    <comment ref="K9" authorId="0" shapeId="0" xr:uid="{16606B6C-1235-44CD-9482-7CCD0B727759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je tam sklad hmotné dokumentace</t>
        </r>
      </text>
    </comment>
    <comment ref="K10" authorId="0" shapeId="0" xr:uid="{6F536E16-E339-41F9-840A-81EC0E001297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prádelna</t>
        </r>
      </text>
    </comment>
    <comment ref="M10" authorId="0" shapeId="0" xr:uid="{3810CFE0-94A3-486D-81B4-ECF148762492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automatická pračka, příkon 2,5 kW ???</t>
        </r>
      </text>
    </comment>
    <comment ref="K17" authorId="0" shapeId="0" xr:uid="{9D7EF752-BB17-4DE0-B2F0-5E9C63AF223E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dílna</t>
        </r>
      </text>
    </comment>
    <comment ref="M17" authorId="0" shapeId="0" xr:uid="{A84D1510-DCCA-4FEB-A198-6E8F2748A31F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malý boiler s beztlakým klasickým kohoutem, příkon odhaduji na 1 - 1,5 kW</t>
        </r>
      </text>
    </comment>
    <comment ref="K19" authorId="0" shapeId="0" xr:uid="{E6E807AA-A4F9-4F78-AADE-FB5D950D9ADC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kancelář, ovšem vypadá plošně jinak</t>
        </r>
      </text>
    </comment>
    <comment ref="K20" authorId="0" shapeId="0" xr:uid="{91F83824-15F1-48F5-8D4F-7EECB5BE8470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dílna</t>
        </r>
      </text>
    </comment>
    <comment ref="K23" authorId="0" shapeId="0" xr:uid="{317AAB6C-ABEA-4C8A-9F2B-4701F7E71EC0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dílna</t>
        </r>
      </text>
    </comment>
    <comment ref="K24" authorId="0" shapeId="0" xr:uid="{796B9A12-BDAD-4FE2-9B85-6BA48B13DE06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dílna</t>
        </r>
      </text>
    </comment>
    <comment ref="K25" authorId="0" shapeId="0" xr:uid="{E9562FE2-C676-4E1B-9668-46CBD944E0FE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dílna</t>
        </r>
      </text>
    </comment>
    <comment ref="K26" authorId="0" shapeId="0" xr:uid="{165FAAAD-6D92-4BA7-A0A9-9EBD419C7783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dílna</t>
        </r>
      </text>
    </comment>
    <comment ref="K31" authorId="0" shapeId="0" xr:uid="{FFBA5287-C644-453D-ABD3-8162FCA23AB0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slouží jako skládek</t>
        </r>
      </text>
    </comment>
    <comment ref="K32" authorId="0" shapeId="0" xr:uid="{BC52481E-4BCF-4647-8654-FBCE11420BD4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nyní sklad</t>
        </r>
      </text>
    </comment>
    <comment ref="O57" authorId="0" shapeId="0" xr:uid="{D7BA98DE-40CE-40A1-AC86-5455EAF5B3C9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ale lze osadit, je závit, jen chybí perlátor</t>
        </r>
      </text>
    </comment>
    <comment ref="K66" authorId="0" shapeId="0" xr:uid="{F1B11555-E6F2-4CDF-A40B-6E50A3C64AF5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nouzový východ</t>
        </r>
      </text>
    </comment>
    <comment ref="K69" authorId="0" shapeId="0" xr:uid="{5D3CBFB4-5C83-496A-9E71-35508194E5B6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neexistuje</t>
        </r>
      </text>
    </comment>
    <comment ref="K74" authorId="0" shapeId="0" xr:uid="{C65C8E4F-34DD-44CA-AD05-01CDD1EE18B3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nějak často se opakuje</t>
        </r>
      </text>
    </comment>
    <comment ref="K75" authorId="0" shapeId="0" xr:uid="{8A971E99-02BA-4F32-A14C-7F8A6FAE11DF}">
      <text>
        <r>
          <rPr>
            <b/>
            <sz val="9"/>
            <color indexed="81"/>
            <rFont val="Tahoma"/>
            <family val="2"/>
            <charset val="238"/>
          </rPr>
          <t>Jan Váňa:</t>
        </r>
        <r>
          <rPr>
            <sz val="9"/>
            <color indexed="81"/>
            <rFont val="Tahoma"/>
            <family val="2"/>
            <charset val="238"/>
          </rPr>
          <t xml:space="preserve">
 to nic není - sál je přes první patro a podkroví</t>
        </r>
      </text>
    </comment>
  </commentList>
</comments>
</file>

<file path=xl/sharedStrings.xml><?xml version="1.0" encoding="utf-8"?>
<sst xmlns="http://schemas.openxmlformats.org/spreadsheetml/2006/main" count="700" uniqueCount="178">
  <si>
    <t>Elektřina</t>
  </si>
  <si>
    <t>Kč bez DPH</t>
  </si>
  <si>
    <t>Kč vč. DPH</t>
  </si>
  <si>
    <t>Kč/MWh</t>
  </si>
  <si>
    <t>m3</t>
  </si>
  <si>
    <t>Kč/m3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</si>
  <si>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</si>
  <si>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</si>
  <si>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</si>
  <si>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</si>
  <si>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</si>
  <si>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</si>
  <si>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</si>
  <si>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</si>
  <si>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</si>
  <si>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</si>
  <si>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</si>
  <si>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</si>
  <si>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Navrhované řešení</t>
  </si>
  <si>
    <t>typ svítidla</t>
  </si>
  <si>
    <t>množství svítidel</t>
  </si>
  <si>
    <t>příkon zdroje</t>
  </si>
  <si>
    <t>ztráty</t>
  </si>
  <si>
    <t>celkový příkon svítidla vč. předřadníku</t>
  </si>
  <si>
    <t>definovaná délka užívání</t>
  </si>
  <si>
    <t>soudobost všech svítidel</t>
  </si>
  <si>
    <t>spotřeba el. energie</t>
  </si>
  <si>
    <t>nový typ svítidla</t>
  </si>
  <si>
    <t>nové množství svítidel</t>
  </si>
  <si>
    <t>nový příkon celkem</t>
  </si>
  <si>
    <t>úspora vlivem regulace svítidel</t>
  </si>
  <si>
    <t xml:space="preserve">nová spotřeba el. energie </t>
  </si>
  <si>
    <t>úspora el. energie</t>
  </si>
  <si>
    <t>úspora nákladů na el. energii</t>
  </si>
  <si>
    <t>ks</t>
  </si>
  <si>
    <t>W</t>
  </si>
  <si>
    <t>%</t>
  </si>
  <si>
    <t xml:space="preserve"> h/rok</t>
  </si>
  <si>
    <t>kWh/rok</t>
  </si>
  <si>
    <t>Kč s DPH/rok</t>
  </si>
  <si>
    <t>WC</t>
  </si>
  <si>
    <t>CELKEM</t>
  </si>
  <si>
    <t>Referenční stav</t>
  </si>
  <si>
    <t>místnost / prostor</t>
  </si>
  <si>
    <t>sprchy</t>
  </si>
  <si>
    <t>pisoáry</t>
  </si>
  <si>
    <t>VYUŽITÍ VODY</t>
  </si>
  <si>
    <t>Spotřebič</t>
  </si>
  <si>
    <t>Typ zařízení</t>
  </si>
  <si>
    <t>Počet armatur
(ks)</t>
  </si>
  <si>
    <t>% z celkové spotřeby vody</t>
  </si>
  <si>
    <t>Jsou osazeny perlátory (umyvadla, sprchy) a WC stopy (závažíčka ve WC)?
(ANO/NE)</t>
  </si>
  <si>
    <t>umyvadla (umývárny)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</si>
  <si>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</si>
  <si>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</si>
  <si>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</si>
  <si>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</si>
  <si>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</si>
  <si>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</si>
  <si>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-</t>
  </si>
  <si>
    <t>splachování na čidlo</t>
  </si>
  <si>
    <t xml:space="preserve">kohouty </t>
  </si>
  <si>
    <t>tlačítko</t>
  </si>
  <si>
    <t xml:space="preserve">ostatní </t>
  </si>
  <si>
    <t>úklid, spotřeba v kuchyni, zalévání zahrady apod.</t>
  </si>
  <si>
    <t>Jaký podíl na spotřebě studené vody má teplá voda (odhad v %)?</t>
  </si>
  <si>
    <t>Jsou TRV funkční? (ANO/NE)</t>
  </si>
  <si>
    <t>Rok instalace TRV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</si>
  <si>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</si>
  <si>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Počet otopných těles</t>
  </si>
  <si>
    <t>Kdo zajišťuje obsluhu řídicího systému?</t>
  </si>
  <si>
    <t xml:space="preserve">Kdo zajišťuje regulaci otopné soustavy? 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</si>
  <si>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</si>
  <si>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Zdroj tepla (zásobování teplem, vlastní kotelna, …)</t>
  </si>
  <si>
    <t>OTOPNÁ SOUSTAVA</t>
  </si>
  <si>
    <t>Počet topných větví (topných okruhů)</t>
  </si>
  <si>
    <t>NE</t>
  </si>
  <si>
    <t xml:space="preserve">MWh </t>
  </si>
  <si>
    <t>Voda + stočné</t>
  </si>
  <si>
    <t>X</t>
  </si>
  <si>
    <t>Ozn.
Místnosti</t>
  </si>
  <si>
    <t>SO-05</t>
  </si>
  <si>
    <t>Číslo 
místnosti 
dle PD</t>
  </si>
  <si>
    <t>Název
místnosti 
dle PD</t>
  </si>
  <si>
    <t>1.NP</t>
  </si>
  <si>
    <t>2.NP</t>
  </si>
  <si>
    <t>Využití vody</t>
  </si>
  <si>
    <t>Počet</t>
  </si>
  <si>
    <t>Ano/Ne</t>
  </si>
  <si>
    <t>výlevka</t>
  </si>
  <si>
    <t>dřez</t>
  </si>
  <si>
    <t>umyvadlo</t>
  </si>
  <si>
    <t>SPOTŘEBY Muzeum</t>
  </si>
  <si>
    <t>OM1 - 859182400601632834</t>
  </si>
  <si>
    <t>VT (MWh)</t>
  </si>
  <si>
    <t>NT (MWh)</t>
  </si>
  <si>
    <t>OM1 - 9647970 (I15JA204699)</t>
  </si>
  <si>
    <t>Domeček</t>
  </si>
  <si>
    <t>Rozvodna NN Muzea</t>
  </si>
  <si>
    <t>Rozvodna NN STE</t>
  </si>
  <si>
    <t>Rozvodna trafo</t>
  </si>
  <si>
    <t>kancelář</t>
  </si>
  <si>
    <t>šatna</t>
  </si>
  <si>
    <t>umývárna</t>
  </si>
  <si>
    <t>wc</t>
  </si>
  <si>
    <t>chodba</t>
  </si>
  <si>
    <t>depozitář</t>
  </si>
  <si>
    <t>Konírna</t>
  </si>
  <si>
    <t>001</t>
  </si>
  <si>
    <t>vstupní prostor</t>
  </si>
  <si>
    <t>003</t>
  </si>
  <si>
    <t>podesta</t>
  </si>
  <si>
    <t>004</t>
  </si>
  <si>
    <t>úklidová komora</t>
  </si>
  <si>
    <t>005</t>
  </si>
  <si>
    <t>kuchyňka</t>
  </si>
  <si>
    <t>006</t>
  </si>
  <si>
    <t>sklad</t>
  </si>
  <si>
    <t>010</t>
  </si>
  <si>
    <t>011</t>
  </si>
  <si>
    <t>výstavní sál</t>
  </si>
  <si>
    <t>012</t>
  </si>
  <si>
    <t>013</t>
  </si>
  <si>
    <t>Vstupní prostor</t>
  </si>
  <si>
    <t>Šatna návštěvníků</t>
  </si>
  <si>
    <t>Schodiště do podkroví</t>
  </si>
  <si>
    <t>WC - ženy</t>
  </si>
  <si>
    <t>WC - muži</t>
  </si>
  <si>
    <t>Předsíň WC</t>
  </si>
  <si>
    <t>Uúklidová komora</t>
  </si>
  <si>
    <t>Venkovní komunikační pavlač</t>
  </si>
  <si>
    <t>Venkovní schodiště do 1. patra</t>
  </si>
  <si>
    <t>Předprostor vystavního sálu</t>
  </si>
  <si>
    <t>Občerstvení</t>
  </si>
  <si>
    <t>Velký výstavní sál</t>
  </si>
  <si>
    <t>Sklad + schodiště do podkroví</t>
  </si>
  <si>
    <t>Schodiště do 1. patra</t>
  </si>
  <si>
    <t>Stolový nákladní výtah</t>
  </si>
  <si>
    <t>Schodiště z 1. patra</t>
  </si>
  <si>
    <t>Pohled do prostor v přízemí</t>
  </si>
  <si>
    <t>3.NP</t>
  </si>
  <si>
    <t>Depozitář</t>
  </si>
  <si>
    <t>Vyrovnávací schodiště depozitáře</t>
  </si>
  <si>
    <t>Sklad</t>
  </si>
  <si>
    <t>Pohled do velkého výstavního sálu</t>
  </si>
  <si>
    <t>Mince</t>
  </si>
  <si>
    <t>expozice</t>
  </si>
  <si>
    <t>průjezd - vstupní hala</t>
  </si>
  <si>
    <t>pokladna, informační centrum</t>
  </si>
  <si>
    <t>toaleta</t>
  </si>
  <si>
    <t>zasedací místnost</t>
  </si>
  <si>
    <t>sklad pod schodištěm</t>
  </si>
  <si>
    <t>schodiště do podkroví</t>
  </si>
  <si>
    <t>schodiště</t>
  </si>
  <si>
    <t>komora</t>
  </si>
  <si>
    <t>sprchový kout</t>
  </si>
  <si>
    <t>sklad/archiv</t>
  </si>
  <si>
    <t>knihovna/kancelář</t>
  </si>
  <si>
    <t>komora/depozitář</t>
  </si>
  <si>
    <t>Osazeno perlátorem</t>
  </si>
  <si>
    <t>NA</t>
  </si>
  <si>
    <t>pračka</t>
  </si>
  <si>
    <t>sprcha</t>
  </si>
  <si>
    <t>páka</t>
  </si>
  <si>
    <t>ano</t>
  </si>
  <si>
    <t>splachovadlo</t>
  </si>
  <si>
    <t>klasický kohout</t>
  </si>
  <si>
    <t>ne</t>
  </si>
  <si>
    <t>úsporné</t>
  </si>
  <si>
    <t>pisoár</t>
  </si>
  <si>
    <t>automat</t>
  </si>
  <si>
    <t>kohout</t>
  </si>
  <si>
    <t>manuální</t>
  </si>
  <si>
    <t>Muzeum</t>
  </si>
  <si>
    <t>NEŘEŠENO V RÁMCI EPC ANI OPŽP …. Vyměňují po vlastní ose průběžně</t>
  </si>
  <si>
    <t>Akumulační kamna 295 kW
Přímotopy 6,2 kW
Ele.podlahovka 18,75 kW</t>
  </si>
  <si>
    <t>Správce</t>
  </si>
  <si>
    <t>Akumulační kamna 65 ks
Přímotopy 10 ks
Ele.podlahovka 5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</si>
</sst>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0.???"/>
    <numFmt numFmtId="165" formatCode="#,##0.000"/>
    <numFmt numFmtId="166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  <font>
      <b/>
      <sz val="2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double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 diagonalUp="1">
      <left/>
      <right/>
      <top style="thin">
        <color indexed="64"/>
      </top>
      <bottom style="thin">
        <color indexed="64"/>
      </bottom>
      <diagonal style="thin">
        <color rgb="FFFF0000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rgb="FFFF0000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  <border diagonalUp="1">
      <left/>
      <right/>
      <top/>
      <bottom/>
      <diagonal style="thin">
        <color rgb="FFFF0000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FF0000"/>
      </diagonal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6" fillId="0" borderId="0"/>
    <xf numFmtId="0" fontId="1" fillId="0" borderId="0"/>
  </cellStyleXfs>
  <cellXfs count="241">
    <xf numFmtId="0" fontId="0" fillId="0" borderId="0" xfId="0"/>
    <xf numFmtId="0" fontId="3" fillId="0" borderId="0" xfId="2"/>
    <xf numFmtId="0" fontId="4" fillId="0" borderId="0" xfId="2" applyFont="1"/>
    <xf numFmtId="0" fontId="2" fillId="0" borderId="0" xfId="2" applyFont="1"/>
    <xf numFmtId="3" fontId="5" fillId="3" borderId="1" xfId="2" applyNumberFormat="1" applyFont="1" applyFill="1" applyBorder="1" applyAlignment="1">
      <alignment horizontal="center" vertical="center"/>
    </xf>
    <xf numFmtId="3" fontId="5" fillId="4" borderId="1" xfId="2" applyNumberFormat="1" applyFont="1" applyFill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8" fillId="0" borderId="0" xfId="2" applyFont="1" applyAlignment="1">
      <alignment horizontal="left" vertical="center"/>
    </xf>
    <xf numFmtId="0" fontId="13" fillId="0" borderId="0" xfId="0" applyFont="1"/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3" fillId="0" borderId="4" xfId="0" applyFont="1" applyBorder="1"/>
    <xf numFmtId="0" fontId="13" fillId="0" borderId="6" xfId="0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horizontal="center" vertical="center" wrapText="1"/>
    </xf>
    <xf numFmtId="3" fontId="13" fillId="0" borderId="0" xfId="0" applyNumberFormat="1" applyFont="1"/>
    <xf numFmtId="3" fontId="13" fillId="5" borderId="18" xfId="0" applyNumberFormat="1" applyFont="1" applyFill="1" applyBorder="1"/>
    <xf numFmtId="3" fontId="13" fillId="5" borderId="16" xfId="0" applyNumberFormat="1" applyFont="1" applyFill="1" applyBorder="1"/>
    <xf numFmtId="0" fontId="13" fillId="0" borderId="16" xfId="0" applyFont="1" applyBorder="1"/>
    <xf numFmtId="9" fontId="13" fillId="0" borderId="16" xfId="0" applyNumberFormat="1" applyFont="1" applyBorder="1"/>
    <xf numFmtId="3" fontId="13" fillId="0" borderId="16" xfId="0" applyNumberFormat="1" applyFont="1" applyBorder="1"/>
    <xf numFmtId="3" fontId="13" fillId="5" borderId="19" xfId="0" applyNumberFormat="1" applyFont="1" applyFill="1" applyBorder="1"/>
    <xf numFmtId="3" fontId="13" fillId="5" borderId="7" xfId="0" applyNumberFormat="1" applyFont="1" applyFill="1" applyBorder="1"/>
    <xf numFmtId="0" fontId="13" fillId="0" borderId="7" xfId="0" applyFont="1" applyBorder="1"/>
    <xf numFmtId="9" fontId="13" fillId="0" borderId="7" xfId="0" applyNumberFormat="1" applyFont="1" applyBorder="1"/>
    <xf numFmtId="3" fontId="13" fillId="0" borderId="7" xfId="0" applyNumberFormat="1" applyFont="1" applyBorder="1"/>
    <xf numFmtId="0" fontId="14" fillId="0" borderId="21" xfId="0" applyFont="1" applyBorder="1"/>
    <xf numFmtId="3" fontId="14" fillId="5" borderId="21" xfId="0" applyNumberFormat="1" applyFont="1" applyFill="1" applyBorder="1"/>
    <xf numFmtId="3" fontId="14" fillId="0" borderId="21" xfId="0" applyNumberFormat="1" applyFont="1" applyBorder="1"/>
    <xf numFmtId="9" fontId="14" fillId="0" borderId="21" xfId="0" applyNumberFormat="1" applyFont="1" applyBorder="1"/>
    <xf numFmtId="0" fontId="14" fillId="0" borderId="22" xfId="0" applyFont="1" applyBorder="1"/>
    <xf numFmtId="0" fontId="14" fillId="0" borderId="0" xfId="0" applyFont="1"/>
    <xf numFmtId="3" fontId="14" fillId="0" borderId="0" xfId="0" applyNumberFormat="1" applyFont="1"/>
    <xf numFmtId="9" fontId="14" fillId="0" borderId="0" xfId="0" applyNumberFormat="1" applyFont="1"/>
    <xf numFmtId="9" fontId="9" fillId="0" borderId="0" xfId="1" applyFont="1" applyAlignment="1">
      <alignment horizontal="right"/>
    </xf>
    <xf numFmtId="0" fontId="16" fillId="0" borderId="3" xfId="0" applyFont="1" applyBorder="1" applyAlignment="1">
      <alignment horizontal="left" vertical="center"/>
    </xf>
    <xf numFmtId="0" fontId="16" fillId="0" borderId="23" xfId="0" applyFont="1" applyBorder="1" applyAlignment="1">
      <alignment horizontal="right" vertical="center"/>
    </xf>
    <xf numFmtId="0" fontId="13" fillId="0" borderId="25" xfId="0" applyFont="1" applyBorder="1" applyAlignment="1">
      <alignment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0" borderId="26" xfId="0" applyFont="1" applyBorder="1"/>
    <xf numFmtId="0" fontId="13" fillId="0" borderId="17" xfId="0" applyFont="1" applyBorder="1"/>
    <xf numFmtId="0" fontId="9" fillId="0" borderId="0" xfId="0" applyFont="1"/>
    <xf numFmtId="0" fontId="9" fillId="6" borderId="7" xfId="0" applyFont="1" applyFill="1" applyBorder="1" applyAlignment="1">
      <alignment horizontal="center" vertical="center"/>
    </xf>
    <xf numFmtId="0" fontId="21" fillId="0" borderId="0" xfId="0" applyFont="1"/>
    <xf numFmtId="0" fontId="9" fillId="6" borderId="7" xfId="0" applyFont="1" applyFill="1" applyBorder="1" applyAlignment="1">
      <alignment horizontal="center" vertical="center" wrapText="1"/>
    </xf>
    <xf numFmtId="3" fontId="3" fillId="0" borderId="0" xfId="2" applyNumberFormat="1"/>
    <xf numFmtId="3" fontId="9" fillId="6" borderId="18" xfId="0" applyNumberFormat="1" applyFont="1" applyFill="1" applyBorder="1" applyAlignment="1">
      <alignment horizontal="center" vertical="center"/>
    </xf>
    <xf numFmtId="3" fontId="9" fillId="6" borderId="29" xfId="0" applyNumberFormat="1" applyFont="1" applyFill="1" applyBorder="1" applyAlignment="1">
      <alignment horizontal="center" vertical="center"/>
    </xf>
    <xf numFmtId="3" fontId="9" fillId="6" borderId="30" xfId="0" applyNumberFormat="1" applyFont="1" applyFill="1" applyBorder="1" applyAlignment="1">
      <alignment horizontal="center" vertical="center"/>
    </xf>
    <xf numFmtId="3" fontId="10" fillId="6" borderId="6" xfId="3" applyNumberFormat="1" applyFont="1" applyFill="1" applyBorder="1" applyAlignment="1">
      <alignment horizontal="center" vertical="center"/>
    </xf>
    <xf numFmtId="3" fontId="10" fillId="6" borderId="15" xfId="3" applyNumberFormat="1" applyFont="1" applyFill="1" applyBorder="1" applyAlignment="1">
      <alignment horizontal="center" vertical="center"/>
    </xf>
    <xf numFmtId="3" fontId="10" fillId="6" borderId="16" xfId="3" applyNumberFormat="1" applyFont="1" applyFill="1" applyBorder="1" applyAlignment="1">
      <alignment horizontal="center" vertical="center"/>
    </xf>
    <xf numFmtId="3" fontId="9" fillId="6" borderId="6" xfId="3" applyNumberFormat="1" applyFont="1" applyFill="1" applyBorder="1" applyAlignment="1">
      <alignment horizontal="center" vertical="center"/>
    </xf>
    <xf numFmtId="3" fontId="9" fillId="6" borderId="15" xfId="3" applyNumberFormat="1" applyFont="1" applyFill="1" applyBorder="1" applyAlignment="1">
      <alignment horizontal="center" vertical="center"/>
    </xf>
    <xf numFmtId="3" fontId="9" fillId="6" borderId="16" xfId="3" applyNumberFormat="1" applyFont="1" applyFill="1" applyBorder="1" applyAlignment="1">
      <alignment horizontal="center" vertical="center"/>
    </xf>
    <xf numFmtId="3" fontId="10" fillId="0" borderId="0" xfId="3" applyNumberFormat="1" applyFont="1" applyAlignment="1">
      <alignment horizontal="center" vertical="center"/>
    </xf>
    <xf numFmtId="3" fontId="9" fillId="6" borderId="26" xfId="3" applyNumberFormat="1" applyFont="1" applyFill="1" applyBorder="1" applyAlignment="1">
      <alignment horizontal="center" vertical="center"/>
    </xf>
    <xf numFmtId="3" fontId="9" fillId="0" borderId="18" xfId="3" applyNumberFormat="1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13" fillId="6" borderId="16" xfId="0" applyNumberFormat="1" applyFont="1" applyFill="1" applyBorder="1" applyAlignment="1">
      <alignment horizontal="center"/>
    </xf>
    <xf numFmtId="9" fontId="13" fillId="6" borderId="16" xfId="0" applyNumberFormat="1" applyFont="1" applyFill="1" applyBorder="1" applyAlignment="1">
      <alignment horizontal="center"/>
    </xf>
    <xf numFmtId="3" fontId="13" fillId="6" borderId="7" xfId="0" applyNumberFormat="1" applyFont="1" applyFill="1" applyBorder="1" applyAlignment="1">
      <alignment horizontal="center"/>
    </xf>
    <xf numFmtId="3" fontId="13" fillId="0" borderId="41" xfId="0" applyNumberFormat="1" applyFont="1" applyBorder="1" applyAlignment="1">
      <alignment horizontal="center"/>
    </xf>
    <xf numFmtId="3" fontId="14" fillId="5" borderId="21" xfId="0" applyNumberFormat="1" applyFont="1" applyFill="1" applyBorder="1" applyAlignment="1">
      <alignment horizontal="center"/>
    </xf>
    <xf numFmtId="9" fontId="14" fillId="0" borderId="21" xfId="0" applyNumberFormat="1" applyFont="1" applyBorder="1" applyAlignment="1">
      <alignment horizontal="center"/>
    </xf>
    <xf numFmtId="9" fontId="13" fillId="6" borderId="16" xfId="1" applyFont="1" applyFill="1" applyBorder="1" applyAlignment="1">
      <alignment horizontal="center"/>
    </xf>
    <xf numFmtId="3" fontId="14" fillId="0" borderId="21" xfId="0" applyNumberFormat="1" applyFont="1" applyBorder="1" applyAlignment="1">
      <alignment horizontal="center"/>
    </xf>
    <xf numFmtId="0" fontId="14" fillId="0" borderId="41" xfId="0" applyFont="1" applyBorder="1"/>
    <xf numFmtId="3" fontId="14" fillId="0" borderId="41" xfId="0" applyNumberFormat="1" applyFont="1" applyBorder="1"/>
    <xf numFmtId="0" fontId="13" fillId="0" borderId="32" xfId="0" applyFont="1" applyBorder="1" applyAlignment="1">
      <alignment vertical="center" wrapText="1"/>
    </xf>
    <xf numFmtId="0" fontId="13" fillId="0" borderId="46" xfId="0" applyFont="1" applyBorder="1"/>
    <xf numFmtId="0" fontId="0" fillId="0" borderId="40" xfId="0" applyBorder="1" applyAlignment="1">
      <alignment horizontal="center"/>
    </xf>
    <xf numFmtId="0" fontId="0" fillId="0" borderId="31" xfId="0" applyBorder="1" applyAlignment="1">
      <alignment horizontal="center"/>
    </xf>
    <xf numFmtId="17" fontId="0" fillId="0" borderId="31" xfId="0" applyNumberFormat="1" applyBorder="1" applyAlignment="1">
      <alignment horizontal="center"/>
    </xf>
    <xf numFmtId="0" fontId="0" fillId="0" borderId="32" xfId="0" applyBorder="1" applyAlignment="1">
      <alignment horizontal="center"/>
    </xf>
    <xf numFmtId="0" fontId="13" fillId="0" borderId="33" xfId="0" applyFont="1" applyBorder="1" applyAlignment="1">
      <alignment vertical="center" wrapText="1"/>
    </xf>
    <xf numFmtId="0" fontId="13" fillId="0" borderId="47" xfId="0" applyFont="1" applyBorder="1" applyAlignment="1">
      <alignment vertical="center" wrapText="1"/>
    </xf>
    <xf numFmtId="0" fontId="0" fillId="0" borderId="48" xfId="0" applyBorder="1" applyAlignment="1">
      <alignment horizontal="center"/>
    </xf>
    <xf numFmtId="0" fontId="0" fillId="0" borderId="7" xfId="0" applyBorder="1" applyAlignment="1">
      <alignment horizontal="center"/>
    </xf>
    <xf numFmtId="3" fontId="13" fillId="5" borderId="18" xfId="0" applyNumberFormat="1" applyFont="1" applyFill="1" applyBorder="1" applyAlignment="1">
      <alignment horizontal="center"/>
    </xf>
    <xf numFmtId="3" fontId="13" fillId="5" borderId="19" xfId="0" applyNumberFormat="1" applyFont="1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3" fontId="14" fillId="5" borderId="49" xfId="0" applyNumberFormat="1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3" fontId="14" fillId="5" borderId="41" xfId="0" applyNumberFormat="1" applyFont="1" applyFill="1" applyBorder="1" applyAlignment="1">
      <alignment horizontal="center"/>
    </xf>
    <xf numFmtId="0" fontId="22" fillId="0" borderId="0" xfId="0" applyFont="1"/>
    <xf numFmtId="0" fontId="19" fillId="0" borderId="6" xfId="0" applyFont="1" applyBorder="1" applyAlignment="1">
      <alignment horizontal="center"/>
    </xf>
    <xf numFmtId="166" fontId="19" fillId="0" borderId="15" xfId="0" applyNumberFormat="1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166" fontId="19" fillId="0" borderId="16" xfId="0" applyNumberFormat="1" applyFont="1" applyBorder="1" applyAlignment="1">
      <alignment horizontal="center"/>
    </xf>
    <xf numFmtId="166" fontId="19" fillId="0" borderId="5" xfId="0" applyNumberFormat="1" applyFont="1" applyBorder="1" applyAlignment="1">
      <alignment horizontal="center"/>
    </xf>
    <xf numFmtId="164" fontId="9" fillId="6" borderId="6" xfId="0" applyNumberFormat="1" applyFont="1" applyFill="1" applyBorder="1" applyAlignment="1">
      <alignment horizontal="center" vertical="center"/>
    </xf>
    <xf numFmtId="166" fontId="19" fillId="0" borderId="14" xfId="0" applyNumberFormat="1" applyFont="1" applyBorder="1" applyAlignment="1">
      <alignment horizontal="center"/>
    </xf>
    <xf numFmtId="164" fontId="9" fillId="6" borderId="15" xfId="0" applyNumberFormat="1" applyFont="1" applyFill="1" applyBorder="1" applyAlignment="1">
      <alignment horizontal="center" vertical="center"/>
    </xf>
    <xf numFmtId="0" fontId="19" fillId="0" borderId="26" xfId="0" applyFont="1" applyBorder="1" applyAlignment="1">
      <alignment horizontal="center"/>
    </xf>
    <xf numFmtId="164" fontId="9" fillId="6" borderId="16" xfId="0" applyNumberFormat="1" applyFont="1" applyFill="1" applyBorder="1" applyAlignment="1">
      <alignment horizontal="center" vertical="center"/>
    </xf>
    <xf numFmtId="3" fontId="19" fillId="6" borderId="30" xfId="0" applyNumberFormat="1" applyFont="1" applyFill="1" applyBorder="1" applyAlignment="1">
      <alignment horizontal="center"/>
    </xf>
    <xf numFmtId="3" fontId="19" fillId="6" borderId="18" xfId="0" applyNumberFormat="1" applyFont="1" applyFill="1" applyBorder="1" applyAlignment="1">
      <alignment horizontal="center"/>
    </xf>
    <xf numFmtId="3" fontId="19" fillId="6" borderId="29" xfId="0" applyNumberFormat="1" applyFont="1" applyFill="1" applyBorder="1" applyAlignment="1">
      <alignment horizontal="center"/>
    </xf>
    <xf numFmtId="166" fontId="19" fillId="0" borderId="26" xfId="0" applyNumberFormat="1" applyFont="1" applyBorder="1" applyAlignment="1">
      <alignment horizontal="center"/>
    </xf>
    <xf numFmtId="165" fontId="9" fillId="6" borderId="15" xfId="0" applyNumberFormat="1" applyFont="1" applyFill="1" applyBorder="1" applyAlignment="1">
      <alignment horizontal="center" vertical="center"/>
    </xf>
    <xf numFmtId="0" fontId="3" fillId="0" borderId="25" xfId="2" applyBorder="1"/>
    <xf numFmtId="0" fontId="14" fillId="5" borderId="39" xfId="0" applyFont="1" applyFill="1" applyBorder="1" applyAlignment="1">
      <alignment horizontal="center" vertical="center" wrapText="1"/>
    </xf>
    <xf numFmtId="0" fontId="14" fillId="5" borderId="54" xfId="0" applyFont="1" applyFill="1" applyBorder="1" applyAlignment="1">
      <alignment horizontal="center" vertical="center" wrapText="1"/>
    </xf>
    <xf numFmtId="0" fontId="13" fillId="0" borderId="37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3" fillId="2" borderId="37" xfId="0" applyFont="1" applyFill="1" applyBorder="1" applyAlignment="1">
      <alignment horizontal="center"/>
    </xf>
    <xf numFmtId="0" fontId="13" fillId="2" borderId="27" xfId="0" applyFont="1" applyFill="1" applyBorder="1" applyAlignment="1">
      <alignment horizontal="center"/>
    </xf>
    <xf numFmtId="0" fontId="14" fillId="5" borderId="37" xfId="0" applyFont="1" applyFill="1" applyBorder="1" applyAlignment="1">
      <alignment horizontal="center"/>
    </xf>
    <xf numFmtId="0" fontId="14" fillId="5" borderId="27" xfId="0" applyFont="1" applyFill="1" applyBorder="1" applyAlignment="1">
      <alignment horizontal="center"/>
    </xf>
    <xf numFmtId="49" fontId="13" fillId="0" borderId="37" xfId="0" applyNumberFormat="1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49" fontId="13" fillId="0" borderId="38" xfId="0" applyNumberFormat="1" applyFont="1" applyBorder="1" applyAlignment="1">
      <alignment horizontal="center"/>
    </xf>
    <xf numFmtId="0" fontId="13" fillId="0" borderId="42" xfId="0" applyFont="1" applyBorder="1" applyAlignment="1">
      <alignment horizontal="center"/>
    </xf>
    <xf numFmtId="0" fontId="15" fillId="0" borderId="58" xfId="0" applyFont="1" applyBorder="1" applyAlignment="1">
      <alignment horizontal="center"/>
    </xf>
    <xf numFmtId="0" fontId="14" fillId="5" borderId="7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/>
    </xf>
    <xf numFmtId="0" fontId="13" fillId="5" borderId="17" xfId="0" applyFont="1" applyFill="1" applyBorder="1" applyAlignment="1">
      <alignment horizontal="center"/>
    </xf>
    <xf numFmtId="0" fontId="13" fillId="5" borderId="7" xfId="0" applyFont="1" applyFill="1" applyBorder="1" applyAlignment="1">
      <alignment horizontal="center"/>
    </xf>
    <xf numFmtId="0" fontId="13" fillId="5" borderId="19" xfId="0" applyFont="1" applyFill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43" xfId="0" applyFont="1" applyBorder="1" applyAlignment="1">
      <alignment horizontal="center"/>
    </xf>
    <xf numFmtId="0" fontId="13" fillId="0" borderId="58" xfId="0" applyFont="1" applyBorder="1" applyAlignment="1">
      <alignment horizontal="center"/>
    </xf>
    <xf numFmtId="0" fontId="23" fillId="0" borderId="0" xfId="0" applyFont="1"/>
    <xf numFmtId="0" fontId="5" fillId="0" borderId="67" xfId="0" applyFont="1" applyBorder="1" applyAlignment="1">
      <alignment horizontal="left"/>
    </xf>
    <xf numFmtId="9" fontId="17" fillId="0" borderId="67" xfId="0" applyNumberFormat="1" applyFont="1" applyBorder="1" applyAlignment="1">
      <alignment horizontal="right" indent="3"/>
    </xf>
    <xf numFmtId="0" fontId="9" fillId="0" borderId="67" xfId="0" applyFont="1" applyBorder="1"/>
    <xf numFmtId="0" fontId="5" fillId="7" borderId="68" xfId="0" applyFont="1" applyFill="1" applyBorder="1" applyAlignment="1">
      <alignment horizontal="center" vertical="center" wrapText="1"/>
    </xf>
    <xf numFmtId="0" fontId="18" fillId="7" borderId="68" xfId="0" applyFont="1" applyFill="1" applyBorder="1" applyAlignment="1">
      <alignment horizontal="center" vertical="center" wrapText="1"/>
    </xf>
    <xf numFmtId="0" fontId="9" fillId="0" borderId="68" xfId="0" applyFont="1" applyBorder="1" applyAlignment="1">
      <alignment vertical="center" wrapText="1"/>
    </xf>
    <xf numFmtId="0" fontId="9" fillId="6" borderId="68" xfId="0" applyFont="1" applyFill="1" applyBorder="1" applyAlignment="1">
      <alignment horizontal="center" vertical="center" wrapText="1"/>
    </xf>
    <xf numFmtId="9" fontId="19" fillId="6" borderId="68" xfId="0" applyNumberFormat="1" applyFont="1" applyFill="1" applyBorder="1" applyAlignment="1">
      <alignment horizontal="center" vertical="center"/>
    </xf>
    <xf numFmtId="0" fontId="9" fillId="0" borderId="68" xfId="0" applyFont="1" applyBorder="1" applyAlignment="1">
      <alignment horizontal="center" vertical="center" wrapText="1"/>
    </xf>
    <xf numFmtId="0" fontId="20" fillId="0" borderId="65" xfId="0" applyFont="1" applyBorder="1" applyAlignment="1">
      <alignment horizontal="left" vertical="center" wrapText="1" indent="1"/>
    </xf>
    <xf numFmtId="0" fontId="20" fillId="0" borderId="68" xfId="0" applyFont="1" applyBorder="1" applyAlignment="1">
      <alignment vertical="center" wrapText="1"/>
    </xf>
    <xf numFmtId="0" fontId="20" fillId="0" borderId="68" xfId="0" applyFont="1" applyBorder="1" applyAlignment="1">
      <alignment horizontal="center" vertical="center" wrapText="1"/>
    </xf>
    <xf numFmtId="0" fontId="9" fillId="0" borderId="65" xfId="0" applyFont="1" applyBorder="1" applyAlignment="1">
      <alignment vertical="center"/>
    </xf>
    <xf numFmtId="1" fontId="17" fillId="0" borderId="64" xfId="0" applyNumberFormat="1" applyFont="1" applyBorder="1"/>
    <xf numFmtId="9" fontId="17" fillId="0" borderId="66" xfId="0" applyNumberFormat="1" applyFont="1" applyBorder="1" applyAlignment="1">
      <alignment horizontal="right" indent="3"/>
    </xf>
    <xf numFmtId="9" fontId="17" fillId="6" borderId="68" xfId="0" applyNumberFormat="1" applyFont="1" applyFill="1" applyBorder="1" applyAlignment="1">
      <alignment horizontal="right" indent="3"/>
    </xf>
    <xf numFmtId="3" fontId="9" fillId="0" borderId="29" xfId="3" applyNumberFormat="1" applyFont="1" applyBorder="1" applyAlignment="1">
      <alignment horizontal="center" vertical="center"/>
    </xf>
    <xf numFmtId="3" fontId="9" fillId="0" borderId="18" xfId="3" applyNumberFormat="1" applyFont="1" applyBorder="1" applyAlignment="1">
      <alignment horizontal="center" vertical="center"/>
    </xf>
    <xf numFmtId="3" fontId="9" fillId="6" borderId="5" xfId="3" applyNumberFormat="1" applyFont="1" applyFill="1" applyBorder="1" applyAlignment="1">
      <alignment horizontal="center" vertical="center"/>
    </xf>
    <xf numFmtId="3" fontId="9" fillId="6" borderId="26" xfId="3" applyNumberFormat="1" applyFont="1" applyFill="1" applyBorder="1" applyAlignment="1">
      <alignment horizontal="center" vertical="center"/>
    </xf>
    <xf numFmtId="3" fontId="9" fillId="6" borderId="6" xfId="3" applyNumberFormat="1" applyFont="1" applyFill="1" applyBorder="1" applyAlignment="1">
      <alignment horizontal="center" vertical="center"/>
    </xf>
    <xf numFmtId="3" fontId="9" fillId="6" borderId="16" xfId="3" applyNumberFormat="1" applyFont="1" applyFill="1" applyBorder="1" applyAlignment="1">
      <alignment horizontal="center" vertical="center"/>
    </xf>
    <xf numFmtId="3" fontId="9" fillId="6" borderId="14" xfId="3" applyNumberFormat="1" applyFont="1" applyFill="1" applyBorder="1" applyAlignment="1">
      <alignment horizontal="center" vertical="center"/>
    </xf>
    <xf numFmtId="3" fontId="9" fillId="6" borderId="15" xfId="3" applyNumberFormat="1" applyFont="1" applyFill="1" applyBorder="1" applyAlignment="1">
      <alignment horizontal="center" vertical="center"/>
    </xf>
    <xf numFmtId="3" fontId="9" fillId="0" borderId="30" xfId="3" applyNumberFormat="1" applyFont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35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1" fillId="0" borderId="3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7" xfId="0" applyFont="1" applyBorder="1" applyAlignment="1">
      <alignment horizontal="left" wrapText="1"/>
    </xf>
    <xf numFmtId="0" fontId="5" fillId="0" borderId="28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7" borderId="27" xfId="0" applyFont="1" applyFill="1" applyBorder="1" applyAlignment="1">
      <alignment horizontal="center"/>
    </xf>
    <xf numFmtId="0" fontId="5" fillId="7" borderId="28" xfId="0" applyFont="1" applyFill="1" applyBorder="1" applyAlignment="1">
      <alignment horizontal="center"/>
    </xf>
    <xf numFmtId="0" fontId="5" fillId="7" borderId="20" xfId="0" applyFont="1" applyFill="1" applyBorder="1" applyAlignment="1">
      <alignment horizontal="center"/>
    </xf>
    <xf numFmtId="0" fontId="5" fillId="0" borderId="27" xfId="0" applyFont="1" applyBorder="1" applyAlignment="1">
      <alignment horizontal="left" wrapText="1" indent="2"/>
    </xf>
    <xf numFmtId="0" fontId="5" fillId="0" borderId="28" xfId="0" applyFont="1" applyBorder="1" applyAlignment="1">
      <alignment horizontal="left" indent="2"/>
    </xf>
    <xf numFmtId="0" fontId="5" fillId="0" borderId="20" xfId="0" applyFont="1" applyBorder="1" applyAlignment="1">
      <alignment horizontal="left" indent="2"/>
    </xf>
    <xf numFmtId="0" fontId="5" fillId="0" borderId="27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/>
    </xf>
    <xf numFmtId="0" fontId="14" fillId="0" borderId="36" xfId="0" applyFont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3" fillId="0" borderId="44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13" fillId="0" borderId="38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3" fillId="0" borderId="59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3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4" fillId="5" borderId="50" xfId="0" applyFont="1" applyFill="1" applyBorder="1" applyAlignment="1">
      <alignment horizontal="center" vertical="center" wrapText="1"/>
    </xf>
    <xf numFmtId="0" fontId="14" fillId="5" borderId="37" xfId="0" applyFont="1" applyFill="1" applyBorder="1" applyAlignment="1">
      <alignment horizontal="center" vertical="center" wrapText="1"/>
    </xf>
    <xf numFmtId="0" fontId="14" fillId="5" borderId="52" xfId="0" applyFont="1" applyFill="1" applyBorder="1" applyAlignment="1">
      <alignment horizontal="center" vertical="center" wrapText="1"/>
    </xf>
    <xf numFmtId="0" fontId="14" fillId="5" borderId="51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53" xfId="0" applyFont="1" applyFill="1" applyBorder="1" applyAlignment="1">
      <alignment horizontal="center" vertical="center" wrapText="1"/>
    </xf>
    <xf numFmtId="0" fontId="14" fillId="5" borderId="55" xfId="0" applyFont="1" applyFill="1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4" fillId="5" borderId="57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5" fillId="7" borderId="65" xfId="0" applyFont="1" applyFill="1" applyBorder="1" applyAlignment="1">
      <alignment horizontal="center"/>
    </xf>
    <xf numFmtId="0" fontId="5" fillId="7" borderId="64" xfId="0" applyFont="1" applyFill="1" applyBorder="1" applyAlignment="1">
      <alignment horizontal="center"/>
    </xf>
    <xf numFmtId="0" fontId="5" fillId="7" borderId="66" xfId="0" applyFont="1" applyFill="1" applyBorder="1" applyAlignment="1">
      <alignment horizontal="center"/>
    </xf>
    <xf numFmtId="0" fontId="9" fillId="0" borderId="68" xfId="0" applyFont="1" applyBorder="1" applyAlignment="1">
      <alignment horizontal="left" vertical="center" wrapText="1" indent="1"/>
    </xf>
    <xf numFmtId="49" fontId="13" fillId="0" borderId="38" xfId="0" applyNumberFormat="1" applyFont="1" applyBorder="1" applyAlignment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" fontId="13" fillId="0" borderId="38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5">
    <cellStyle name="Excel Built-in Normal" xfId="3" xr:uid="{00000000-0005-0000-0000-000000000000}"/>
    <cellStyle name="Normální" xfId="0" builtinId="0"/>
    <cellStyle name="Normální 6" xfId="2" xr:uid="{00000000-0005-0000-0000-000002000000}"/>
    <cellStyle name="Normální 7" xfId="4" xr:uid="{CC61AF1F-E9EE-488A-89C2-684D06554653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HOLDING\Energeticke_sluzby\Nabidky\Aktivni\Verejna_sfera\Hustopece\nova_VZ\Nab&#237;dka\Nabidka_1\Vypocty\Osvetlen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nesa/ID2/3EEA0F7D-E167-4A81-8A32-A27280D276E7/0/202000-202999/202966/L/L/file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Users/miklikr/AppData/Local/Microsoft/Windows/INetCache/Content.Outlook/WF2YFXFH/161123_Podana/16EN009_Praha_9_16112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VC/Cena_inv_MS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vvcz-my.sharepoint.com/Enesa/ID2/3EEA0F7D-E167-4A81-8A32-A27280D276E7/0/202000-202999/202966/L/L/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dukty"/>
      <sheetName val="TOTAL"/>
      <sheetName val="seznam svítidel"/>
      <sheetName val="Seznam pro přílohu SES"/>
    </sheetNames>
    <sheetDataSet>
      <sheetData sheetId="0">
        <row r="3">
          <cell r="A3" t="str">
            <v>PROLUMIA LED Pro-Aqua II ECO HO 9,2W, 4000K, 1200lm</v>
          </cell>
          <cell r="B3"/>
          <cell r="C3">
            <v>9.1999999999999993</v>
          </cell>
          <cell r="D3">
            <v>1024.8</v>
          </cell>
          <cell r="E3">
            <v>350</v>
          </cell>
          <cell r="F3"/>
          <cell r="G3" t="str">
            <v>X</v>
          </cell>
          <cell r="H3" t="str">
            <v>✓</v>
          </cell>
          <cell r="I3" t="str">
            <v>X</v>
          </cell>
          <cell r="J3" t="str">
            <v>1 200</v>
          </cell>
          <cell r="K3" t="str">
            <v>50 000</v>
          </cell>
          <cell r="L3" t="str">
            <v>zářivky</v>
          </cell>
        </row>
        <row r="4">
          <cell r="A4" t="str">
            <v>PROLUMIA LED Pro-Aqua II ECO HO 30W, 4000K, 3900lm</v>
          </cell>
          <cell r="B4"/>
          <cell r="C4">
            <v>30</v>
          </cell>
          <cell r="D4">
            <v>1878.45</v>
          </cell>
          <cell r="E4">
            <v>350</v>
          </cell>
          <cell r="F4"/>
          <cell r="G4" t="str">
            <v>X</v>
          </cell>
          <cell r="H4" t="str">
            <v>✓</v>
          </cell>
          <cell r="I4" t="str">
            <v>X</v>
          </cell>
          <cell r="J4" t="str">
            <v>3 900</v>
          </cell>
          <cell r="K4" t="str">
            <v>50 000</v>
          </cell>
          <cell r="L4" t="str">
            <v>zářivky</v>
          </cell>
        </row>
        <row r="5">
          <cell r="A5" t="str">
            <v>PROLUMIA LED Pro-Aqua II ECO HO 35W, 4000K, 4600lm</v>
          </cell>
          <cell r="B5"/>
          <cell r="C5">
            <v>35</v>
          </cell>
          <cell r="D5">
            <v>2353.0500000000002</v>
          </cell>
          <cell r="E5">
            <v>350</v>
          </cell>
          <cell r="F5"/>
          <cell r="G5" t="str">
            <v>X</v>
          </cell>
          <cell r="H5" t="str">
            <v>✓</v>
          </cell>
          <cell r="I5" t="str">
            <v>X</v>
          </cell>
          <cell r="J5" t="str">
            <v>4 600</v>
          </cell>
          <cell r="K5" t="str">
            <v>50 000</v>
          </cell>
          <cell r="L5" t="str">
            <v>zářivky</v>
          </cell>
        </row>
        <row r="6">
          <cell r="A6" t="str">
            <v>PROLUMIA LED Pro-Aqua II ECO HO 56W, 4000K, 7300lm</v>
          </cell>
          <cell r="B6"/>
          <cell r="C6">
            <v>56</v>
          </cell>
          <cell r="D6">
            <v>3008.25</v>
          </cell>
          <cell r="E6">
            <v>350</v>
          </cell>
          <cell r="F6"/>
          <cell r="G6" t="str">
            <v>X</v>
          </cell>
          <cell r="H6" t="str">
            <v>✓</v>
          </cell>
          <cell r="I6" t="str">
            <v>X</v>
          </cell>
          <cell r="J6" t="str">
            <v>7 300</v>
          </cell>
          <cell r="K6" t="str">
            <v>50 000</v>
          </cell>
          <cell r="L6" t="str">
            <v>zářivky</v>
          </cell>
        </row>
        <row r="7">
          <cell r="A7" t="str">
            <v>PROLUMIA LED Pro-Office II ECO, 36W, 4000K, 3800lm 1200x300mm přisazené</v>
          </cell>
          <cell r="B7"/>
          <cell r="C7">
            <v>36</v>
          </cell>
          <cell r="D7">
            <v>1732.5</v>
          </cell>
          <cell r="E7">
            <v>350</v>
          </cell>
          <cell r="F7"/>
          <cell r="G7" t="str">
            <v>X</v>
          </cell>
          <cell r="H7" t="str">
            <v>✓</v>
          </cell>
          <cell r="I7" t="str">
            <v>X</v>
          </cell>
          <cell r="J7" t="str">
            <v>3 800</v>
          </cell>
          <cell r="K7" t="str">
            <v>50 000</v>
          </cell>
          <cell r="L7" t="str">
            <v>zářivky</v>
          </cell>
        </row>
        <row r="8">
          <cell r="A8" t="str">
            <v>PROLUMIA LED Pro-Office II ECO, 36W, 4000K, 3800lm 1200x300mm zapuštěné</v>
          </cell>
          <cell r="B8"/>
          <cell r="C8">
            <v>36</v>
          </cell>
          <cell r="D8">
            <v>1627.5</v>
          </cell>
          <cell r="E8">
            <v>350</v>
          </cell>
          <cell r="F8"/>
          <cell r="G8" t="str">
            <v>X</v>
          </cell>
          <cell r="H8" t="str">
            <v>✓</v>
          </cell>
          <cell r="I8" t="str">
            <v>X</v>
          </cell>
          <cell r="J8" t="str">
            <v>3 800</v>
          </cell>
          <cell r="K8" t="str">
            <v>50 000</v>
          </cell>
          <cell r="L8" t="str">
            <v>zářivky</v>
          </cell>
        </row>
        <row r="9">
          <cell r="A9" t="str">
            <v>PROLUMIA LED Pro-Office II ECO, 36W, 4000K, 3800lm 600x600mm přisazené</v>
          </cell>
          <cell r="B9"/>
          <cell r="C9">
            <v>36</v>
          </cell>
          <cell r="D9">
            <v>1732.5</v>
          </cell>
          <cell r="E9">
            <v>350</v>
          </cell>
          <cell r="F9"/>
          <cell r="G9" t="str">
            <v>X</v>
          </cell>
          <cell r="H9" t="str">
            <v>✓</v>
          </cell>
          <cell r="I9" t="str">
            <v>X</v>
          </cell>
          <cell r="J9" t="str">
            <v>3 800</v>
          </cell>
          <cell r="K9" t="str">
            <v>50 000</v>
          </cell>
          <cell r="L9" t="str">
            <v>zářivky</v>
          </cell>
        </row>
        <row r="10">
          <cell r="A10" t="str">
            <v>PROLUMIA LED Pro-Office II ECO, 36W, 4000K, 3800lm 600x600mm zapuštěné</v>
          </cell>
          <cell r="B10"/>
          <cell r="C10">
            <v>36</v>
          </cell>
          <cell r="D10">
            <v>1732.5</v>
          </cell>
          <cell r="E10">
            <v>350</v>
          </cell>
          <cell r="F10"/>
          <cell r="G10" t="str">
            <v>X</v>
          </cell>
          <cell r="H10" t="str">
            <v>✓</v>
          </cell>
          <cell r="I10" t="str">
            <v>X</v>
          </cell>
          <cell r="J10" t="str">
            <v>3 800</v>
          </cell>
          <cell r="K10" t="str">
            <v>50 000</v>
          </cell>
          <cell r="L10" t="str">
            <v>zářivky</v>
          </cell>
        </row>
        <row r="11">
          <cell r="A11" t="str">
            <v>PROLUMIA LED Pro-Office II ECO, 56W, 4000K, 5531lm 1500x300mm přisazené</v>
          </cell>
          <cell r="B11"/>
          <cell r="C11">
            <v>56</v>
          </cell>
          <cell r="D11">
            <v>2200</v>
          </cell>
          <cell r="E11">
            <v>350</v>
          </cell>
          <cell r="F11"/>
          <cell r="G11" t="str">
            <v>X</v>
          </cell>
          <cell r="H11" t="str">
            <v>✓</v>
          </cell>
          <cell r="I11" t="str">
            <v>X</v>
          </cell>
          <cell r="J11" t="str">
            <v>5 531</v>
          </cell>
          <cell r="K11" t="str">
            <v>50 000</v>
          </cell>
          <cell r="L11" t="str">
            <v>zářivky</v>
          </cell>
        </row>
        <row r="12">
          <cell r="A12" t="str">
            <v>PROLUMIA LED PRODISC MAXI 30W 3000lm</v>
          </cell>
          <cell r="B12"/>
          <cell r="C12">
            <v>30</v>
          </cell>
          <cell r="D12">
            <v>2992.5</v>
          </cell>
          <cell r="E12">
            <v>350</v>
          </cell>
          <cell r="F12"/>
          <cell r="G12" t="str">
            <v>X</v>
          </cell>
          <cell r="H12" t="str">
            <v>✓</v>
          </cell>
          <cell r="I12" t="str">
            <v>X</v>
          </cell>
          <cell r="J12" t="str">
            <v>3 000</v>
          </cell>
          <cell r="K12" t="str">
            <v>50 000</v>
          </cell>
          <cell r="L12" t="str">
            <v>zářivky</v>
          </cell>
        </row>
        <row r="13">
          <cell r="A13" t="str">
            <v>PROLUMIA LED PRODISC 15W 1400lm</v>
          </cell>
          <cell r="B13"/>
          <cell r="C13">
            <v>15</v>
          </cell>
          <cell r="D13">
            <v>2192.4</v>
          </cell>
          <cell r="E13">
            <v>350</v>
          </cell>
          <cell r="F13"/>
          <cell r="G13" t="str">
            <v>X</v>
          </cell>
          <cell r="H13" t="str">
            <v>✓</v>
          </cell>
          <cell r="I13" t="str">
            <v>X</v>
          </cell>
          <cell r="J13" t="str">
            <v>1 400</v>
          </cell>
          <cell r="K13" t="str">
            <v>50 000</v>
          </cell>
          <cell r="L13" t="str">
            <v>zářivky</v>
          </cell>
        </row>
        <row r="14">
          <cell r="A14" t="str">
            <v>PROLUMIA LED PRODISC MINI 9W 840lm</v>
          </cell>
          <cell r="B14"/>
          <cell r="C14">
            <v>9</v>
          </cell>
          <cell r="D14">
            <v>1158.1500000000001</v>
          </cell>
          <cell r="E14">
            <v>350</v>
          </cell>
          <cell r="F14"/>
          <cell r="G14" t="str">
            <v>X</v>
          </cell>
          <cell r="H14" t="str">
            <v>✓</v>
          </cell>
          <cell r="I14" t="str">
            <v>X</v>
          </cell>
          <cell r="J14">
            <v>840</v>
          </cell>
          <cell r="K14" t="str">
            <v>50 000</v>
          </cell>
          <cell r="L14" t="str">
            <v>zářivky</v>
          </cell>
        </row>
        <row r="15">
          <cell r="A15" t="str">
            <v>PROLUMIA LED PRODISC MINI 9W 840lm s čidlem</v>
          </cell>
          <cell r="B15"/>
          <cell r="C15">
            <v>9</v>
          </cell>
          <cell r="D15">
            <v>2018.1</v>
          </cell>
          <cell r="E15">
            <v>350</v>
          </cell>
          <cell r="F15"/>
          <cell r="G15" t="str">
            <v>X</v>
          </cell>
          <cell r="H15" t="str">
            <v>✓</v>
          </cell>
          <cell r="I15" t="str">
            <v>X</v>
          </cell>
          <cell r="J15">
            <v>840</v>
          </cell>
          <cell r="K15" t="str">
            <v>50 000</v>
          </cell>
          <cell r="L15" t="str">
            <v>zářivky</v>
          </cell>
        </row>
        <row r="16">
          <cell r="A16" t="str">
            <v>EVO5000M4CW/ND</v>
          </cell>
          <cell r="B16"/>
          <cell r="C16">
            <v>35</v>
          </cell>
          <cell r="D16">
            <v>2500</v>
          </cell>
          <cell r="E16">
            <v>350</v>
          </cell>
          <cell r="F16"/>
          <cell r="G16" t="str">
            <v>X</v>
          </cell>
          <cell r="H16" t="str">
            <v>✓</v>
          </cell>
          <cell r="I16" t="str">
            <v>X</v>
          </cell>
          <cell r="J16" t="str">
            <v>5 000</v>
          </cell>
          <cell r="K16" t="str">
            <v>80 000</v>
          </cell>
          <cell r="L16" t="str">
            <v>zářivky</v>
          </cell>
        </row>
        <row r="17">
          <cell r="A17" t="str">
            <v>EVO7000M4CW/ND</v>
          </cell>
          <cell r="B17"/>
          <cell r="C17">
            <v>48</v>
          </cell>
          <cell r="D17">
            <v>2835</v>
          </cell>
          <cell r="E17">
            <v>350</v>
          </cell>
          <cell r="F17"/>
          <cell r="G17" t="str">
            <v>X</v>
          </cell>
          <cell r="H17" t="str">
            <v>✓</v>
          </cell>
          <cell r="I17" t="str">
            <v>X</v>
          </cell>
          <cell r="J17" t="str">
            <v>7 000</v>
          </cell>
          <cell r="K17" t="str">
            <v>80 000</v>
          </cell>
          <cell r="L17" t="str">
            <v>zářivky</v>
          </cell>
        </row>
        <row r="18">
          <cell r="A18" t="str">
            <v>EVO6000L3CW/ND</v>
          </cell>
          <cell r="B18"/>
          <cell r="C18">
            <v>40</v>
          </cell>
          <cell r="D18">
            <v>2600</v>
          </cell>
          <cell r="E18">
            <v>350</v>
          </cell>
          <cell r="F18"/>
          <cell r="G18" t="str">
            <v>X</v>
          </cell>
          <cell r="H18" t="str">
            <v>✓</v>
          </cell>
          <cell r="I18" t="str">
            <v>X</v>
          </cell>
          <cell r="J18" t="str">
            <v>5 850</v>
          </cell>
          <cell r="K18" t="str">
            <v>80 000</v>
          </cell>
          <cell r="L18" t="str">
            <v>zářivky</v>
          </cell>
        </row>
        <row r="19">
          <cell r="A19" t="str">
            <v>CPro LED žárovka E27 5W-40W</v>
          </cell>
          <cell r="B19"/>
          <cell r="C19">
            <v>5</v>
          </cell>
          <cell r="D19">
            <v>68.25</v>
          </cell>
          <cell r="E19">
            <v>110</v>
          </cell>
          <cell r="F19"/>
          <cell r="G19" t="str">
            <v>✓</v>
          </cell>
          <cell r="H19" t="str">
            <v>X</v>
          </cell>
          <cell r="I19" t="str">
            <v>X</v>
          </cell>
          <cell r="J19">
            <v>470</v>
          </cell>
          <cell r="K19" t="str">
            <v>15 000</v>
          </cell>
          <cell r="L19" t="str">
            <v>žárovky</v>
          </cell>
        </row>
        <row r="20">
          <cell r="A20" t="str">
            <v>CPro LED žárovka E27 8W-60W</v>
          </cell>
          <cell r="B20"/>
          <cell r="C20">
            <v>8</v>
          </cell>
          <cell r="D20">
            <v>78.75</v>
          </cell>
          <cell r="E20">
            <v>110</v>
          </cell>
          <cell r="F20"/>
          <cell r="G20" t="str">
            <v>✓</v>
          </cell>
          <cell r="H20" t="str">
            <v>X</v>
          </cell>
          <cell r="I20" t="str">
            <v>X</v>
          </cell>
          <cell r="J20">
            <v>806</v>
          </cell>
          <cell r="K20" t="str">
            <v>15 000</v>
          </cell>
          <cell r="L20" t="str">
            <v>žárovky</v>
          </cell>
        </row>
        <row r="21">
          <cell r="A21" t="str">
            <v>CPro LED žárovka E27 11W-75W</v>
          </cell>
          <cell r="B21"/>
          <cell r="C21">
            <v>11</v>
          </cell>
          <cell r="D21">
            <v>89.25</v>
          </cell>
          <cell r="E21">
            <v>110</v>
          </cell>
          <cell r="F21"/>
          <cell r="G21" t="str">
            <v>✓</v>
          </cell>
          <cell r="H21" t="str">
            <v>X</v>
          </cell>
          <cell r="I21" t="str">
            <v>X</v>
          </cell>
          <cell r="J21" t="str">
            <v>1 055</v>
          </cell>
          <cell r="K21" t="str">
            <v>15 000</v>
          </cell>
          <cell r="L21" t="str">
            <v>žárovky</v>
          </cell>
        </row>
        <row r="22">
          <cell r="A22" t="str">
            <v>CPro LED žárovka E27 13W-100W</v>
          </cell>
          <cell r="B22"/>
          <cell r="C22">
            <v>13</v>
          </cell>
          <cell r="D22">
            <v>120.75</v>
          </cell>
          <cell r="E22">
            <v>110</v>
          </cell>
          <cell r="F22"/>
          <cell r="G22" t="str">
            <v>✓</v>
          </cell>
          <cell r="H22" t="str">
            <v>X</v>
          </cell>
          <cell r="I22" t="str">
            <v>X</v>
          </cell>
          <cell r="J22" t="str">
            <v>1 521</v>
          </cell>
          <cell r="K22" t="str">
            <v>15 000</v>
          </cell>
          <cell r="L22" t="str">
            <v>žárovky</v>
          </cell>
        </row>
        <row r="23">
          <cell r="A23" t="str">
            <v>LLL2000RM1KV4ND</v>
          </cell>
          <cell r="B23"/>
          <cell r="C23">
            <v>19</v>
          </cell>
          <cell r="D23">
            <v>1365</v>
          </cell>
          <cell r="E23">
            <v>350</v>
          </cell>
          <cell r="F23"/>
          <cell r="G23" t="str">
            <v>X</v>
          </cell>
          <cell r="H23" t="str">
            <v>✓</v>
          </cell>
          <cell r="I23" t="str">
            <v>X</v>
          </cell>
          <cell r="J23" t="str">
            <v>2 200</v>
          </cell>
          <cell r="K23" t="str">
            <v>80 000</v>
          </cell>
          <cell r="L23" t="str">
            <v>zářivky</v>
          </cell>
        </row>
        <row r="24">
          <cell r="A24" t="str">
            <v>LLL3000RL1KV4ND/158</v>
          </cell>
          <cell r="B24"/>
          <cell r="C24">
            <v>30</v>
          </cell>
          <cell r="D24">
            <v>1500</v>
          </cell>
          <cell r="E24">
            <v>350</v>
          </cell>
          <cell r="F24"/>
          <cell r="G24" t="str">
            <v>X</v>
          </cell>
          <cell r="H24" t="str">
            <v>✓</v>
          </cell>
          <cell r="I24" t="str">
            <v>X</v>
          </cell>
          <cell r="J24" t="str">
            <v>3 400</v>
          </cell>
          <cell r="K24" t="str">
            <v>80 000</v>
          </cell>
          <cell r="L24" t="str">
            <v>zářivky</v>
          </cell>
        </row>
        <row r="25">
          <cell r="A25" t="str">
            <v>LLL6000RL2KV4ND/258</v>
          </cell>
          <cell r="B25"/>
          <cell r="C25">
            <v>60</v>
          </cell>
          <cell r="D25">
            <v>2200</v>
          </cell>
          <cell r="E25">
            <v>350</v>
          </cell>
          <cell r="F25"/>
          <cell r="G25" t="str">
            <v>X</v>
          </cell>
          <cell r="H25" t="str">
            <v>✓</v>
          </cell>
          <cell r="I25" t="str">
            <v>X</v>
          </cell>
          <cell r="J25" t="str">
            <v>5 800</v>
          </cell>
          <cell r="K25" t="str">
            <v>50 000</v>
          </cell>
          <cell r="L25" t="str">
            <v>zářivky</v>
          </cell>
        </row>
        <row r="26">
          <cell r="A26" t="str">
            <v>ISRAC4KV4V160/ND1050I3 (rastr 3x18W) vestav</v>
          </cell>
          <cell r="B26"/>
          <cell r="C26">
            <v>27</v>
          </cell>
          <cell r="D26">
            <v>1800</v>
          </cell>
          <cell r="E26">
            <v>350</v>
          </cell>
          <cell r="F26"/>
          <cell r="G26" t="str">
            <v>X</v>
          </cell>
          <cell r="H26" t="str">
            <v>✓</v>
          </cell>
          <cell r="I26" t="str">
            <v>X</v>
          </cell>
          <cell r="J26" t="str">
            <v>3 300</v>
          </cell>
          <cell r="K26" t="str">
            <v>80 000</v>
          </cell>
          <cell r="L26" t="str">
            <v>zářivky</v>
          </cell>
        </row>
        <row r="27">
          <cell r="A27" t="str">
            <v>LLL4000RM2KV4ND/236</v>
          </cell>
          <cell r="B27"/>
          <cell r="C27">
            <v>39</v>
          </cell>
          <cell r="D27">
            <v>1800</v>
          </cell>
          <cell r="E27">
            <v>350</v>
          </cell>
          <cell r="F27"/>
          <cell r="G27" t="str">
            <v>X</v>
          </cell>
          <cell r="H27" t="str">
            <v>✓</v>
          </cell>
          <cell r="I27" t="str">
            <v>X</v>
          </cell>
          <cell r="J27" t="str">
            <v>4 300</v>
          </cell>
          <cell r="K27" t="str">
            <v>80 000</v>
          </cell>
          <cell r="L27" t="str">
            <v>zářivky</v>
          </cell>
        </row>
        <row r="28">
          <cell r="A28" t="str">
            <v>LLL2000RM1KV4ND/136</v>
          </cell>
          <cell r="B28"/>
          <cell r="C28">
            <v>19</v>
          </cell>
          <cell r="D28">
            <v>1300</v>
          </cell>
          <cell r="E28">
            <v>3500</v>
          </cell>
          <cell r="F28"/>
          <cell r="G28" t="str">
            <v>X</v>
          </cell>
          <cell r="H28" t="str">
            <v>✓</v>
          </cell>
          <cell r="I28" t="str">
            <v>X</v>
          </cell>
          <cell r="J28" t="str">
            <v>2 200</v>
          </cell>
          <cell r="K28" t="str">
            <v>80 000</v>
          </cell>
          <cell r="L28" t="str">
            <v>zářivky</v>
          </cell>
        </row>
        <row r="29">
          <cell r="A29" t="str">
            <v>PROLUMIA LED PROCEILING 300x1200mm 40W</v>
          </cell>
          <cell r="B29"/>
          <cell r="C29">
            <v>40</v>
          </cell>
          <cell r="D29">
            <v>3477</v>
          </cell>
          <cell r="E29">
            <v>350</v>
          </cell>
          <cell r="F29"/>
          <cell r="G29" t="str">
            <v>X</v>
          </cell>
          <cell r="H29" t="str">
            <v>✓</v>
          </cell>
          <cell r="I29" t="str">
            <v>X</v>
          </cell>
          <cell r="J29" t="str">
            <v>3 200</v>
          </cell>
          <cell r="K29" t="str">
            <v>50 000</v>
          </cell>
          <cell r="L29" t="str">
            <v>zářivky</v>
          </cell>
        </row>
        <row r="30">
          <cell r="A30" t="str">
            <v>Vestavné LED svítidlo ALDP 37W 4300lm 4000K 1200x300 do rastru</v>
          </cell>
          <cell r="B30"/>
          <cell r="C30">
            <v>37</v>
          </cell>
          <cell r="D30">
            <v>1800</v>
          </cell>
          <cell r="E30">
            <v>350</v>
          </cell>
          <cell r="F30"/>
          <cell r="G30" t="str">
            <v>X</v>
          </cell>
          <cell r="H30" t="str">
            <v>✓</v>
          </cell>
          <cell r="I30" t="str">
            <v>X</v>
          </cell>
          <cell r="J30" t="str">
            <v>4 300</v>
          </cell>
          <cell r="K30" t="str">
            <v>50 000</v>
          </cell>
          <cell r="L30" t="str">
            <v>zářivky</v>
          </cell>
        </row>
        <row r="31">
          <cell r="A31" t="str">
            <v>Vestavné LED svítidlo ALDP 60W 6900lm 4000K 1510x300 do rastru</v>
          </cell>
          <cell r="B31"/>
          <cell r="C31">
            <v>60</v>
          </cell>
          <cell r="D31">
            <v>2200</v>
          </cell>
          <cell r="E31">
            <v>350</v>
          </cell>
          <cell r="F31"/>
          <cell r="G31" t="str">
            <v>X</v>
          </cell>
          <cell r="H31" t="str">
            <v>✓</v>
          </cell>
          <cell r="I31" t="str">
            <v>X</v>
          </cell>
          <cell r="J31" t="str">
            <v>6 900</v>
          </cell>
          <cell r="K31" t="str">
            <v>50 000</v>
          </cell>
          <cell r="L31" t="str">
            <v>zářivky</v>
          </cell>
        </row>
        <row r="32">
          <cell r="A32" t="str">
            <v>LED G24D 8,5W</v>
          </cell>
          <cell r="B32"/>
          <cell r="C32">
            <v>8.5</v>
          </cell>
          <cell r="D32">
            <v>270</v>
          </cell>
          <cell r="E32">
            <v>500</v>
          </cell>
          <cell r="F32"/>
          <cell r="G32" t="str">
            <v>✓</v>
          </cell>
          <cell r="H32" t="str">
            <v>X</v>
          </cell>
          <cell r="I32" t="str">
            <v>X</v>
          </cell>
          <cell r="J32">
            <v>950</v>
          </cell>
          <cell r="K32" t="str">
            <v>30 000</v>
          </cell>
          <cell r="L32" t="str">
            <v>žárovky</v>
          </cell>
        </row>
        <row r="33">
          <cell r="A33" t="str">
            <v>LED G24Q 9W</v>
          </cell>
          <cell r="B33"/>
          <cell r="C33">
            <v>9</v>
          </cell>
          <cell r="D33">
            <v>295</v>
          </cell>
          <cell r="E33">
            <v>500</v>
          </cell>
          <cell r="F33"/>
          <cell r="G33" t="str">
            <v>✓</v>
          </cell>
          <cell r="H33" t="str">
            <v>X</v>
          </cell>
          <cell r="I33" t="str">
            <v>X</v>
          </cell>
          <cell r="J33" t="str">
            <v>1 000</v>
          </cell>
          <cell r="K33" t="str">
            <v>30 000</v>
          </cell>
          <cell r="L33" t="str">
            <v>žárovky</v>
          </cell>
        </row>
        <row r="34">
          <cell r="A34" t="str">
            <v>Downlight LED zapuštěný 13W 4000K</v>
          </cell>
          <cell r="B34"/>
          <cell r="C34">
            <v>13</v>
          </cell>
          <cell r="D34">
            <v>836</v>
          </cell>
          <cell r="E34">
            <v>350</v>
          </cell>
          <cell r="F34"/>
          <cell r="G34" t="str">
            <v>X</v>
          </cell>
          <cell r="H34" t="str">
            <v>✓</v>
          </cell>
          <cell r="I34" t="str">
            <v>X</v>
          </cell>
          <cell r="J34" t="str">
            <v>1 090</v>
          </cell>
          <cell r="K34" t="str">
            <v>50 000</v>
          </cell>
          <cell r="L34" t="str">
            <v>zářivky</v>
          </cell>
        </row>
        <row r="35">
          <cell r="A35" t="str">
            <v>Downlight LED zapuštěný 19W 4000K</v>
          </cell>
          <cell r="B35"/>
          <cell r="C35">
            <v>19</v>
          </cell>
          <cell r="D35">
            <v>1447</v>
          </cell>
          <cell r="E35">
            <v>350</v>
          </cell>
          <cell r="F35"/>
          <cell r="G35" t="str">
            <v>X</v>
          </cell>
          <cell r="H35" t="str">
            <v>✓</v>
          </cell>
          <cell r="I35" t="str">
            <v>X</v>
          </cell>
          <cell r="J35" t="str">
            <v>1 630</v>
          </cell>
          <cell r="K35" t="str">
            <v>50 000</v>
          </cell>
          <cell r="L35" t="str">
            <v>zářivky</v>
          </cell>
        </row>
        <row r="36">
          <cell r="A36" t="str">
            <v>Downlight LED zapuštěný 15W 4000K</v>
          </cell>
          <cell r="B36"/>
          <cell r="C36">
            <v>15</v>
          </cell>
          <cell r="D36">
            <v>1043</v>
          </cell>
          <cell r="E36">
            <v>350</v>
          </cell>
          <cell r="F36"/>
          <cell r="G36" t="str">
            <v>X</v>
          </cell>
          <cell r="H36" t="str">
            <v>✓</v>
          </cell>
          <cell r="I36" t="str">
            <v>X</v>
          </cell>
          <cell r="J36" t="str">
            <v>1 260</v>
          </cell>
          <cell r="K36" t="str">
            <v>50 000</v>
          </cell>
          <cell r="L36" t="str">
            <v>zářivky</v>
          </cell>
        </row>
        <row r="37">
          <cell r="A37" t="str">
            <v>R12607 1300lm12W</v>
          </cell>
          <cell r="B37"/>
          <cell r="C37">
            <v>12</v>
          </cell>
          <cell r="D37">
            <v>3000</v>
          </cell>
          <cell r="E37">
            <v>350</v>
          </cell>
          <cell r="F37"/>
          <cell r="G37" t="str">
            <v>X</v>
          </cell>
          <cell r="H37" t="str">
            <v>✓</v>
          </cell>
          <cell r="I37" t="str">
            <v>X</v>
          </cell>
          <cell r="J37" t="str">
            <v>1 300</v>
          </cell>
          <cell r="K37" t="str">
            <v>50 000</v>
          </cell>
          <cell r="L37" t="str">
            <v>zářivky</v>
          </cell>
        </row>
        <row r="38">
          <cell r="A38" t="str">
            <v>LED Downlight 30W</v>
          </cell>
          <cell r="B38"/>
          <cell r="C38">
            <v>30</v>
          </cell>
          <cell r="D38">
            <v>1300</v>
          </cell>
          <cell r="E38">
            <v>350</v>
          </cell>
          <cell r="F38"/>
          <cell r="G38" t="str">
            <v>X</v>
          </cell>
          <cell r="H38" t="str">
            <v>✓</v>
          </cell>
          <cell r="I38" t="str">
            <v>X</v>
          </cell>
          <cell r="J38" t="str">
            <v>2 350</v>
          </cell>
          <cell r="K38" t="str">
            <v>50 000</v>
          </cell>
          <cell r="L38" t="str">
            <v>zářivky</v>
          </cell>
        </row>
        <row r="39">
          <cell r="A39" t="str">
            <v>Downlight LED zapuštěný 24W 4000K</v>
          </cell>
          <cell r="B39"/>
          <cell r="C39">
            <v>24</v>
          </cell>
          <cell r="D39">
            <v>1552</v>
          </cell>
          <cell r="E39">
            <v>350</v>
          </cell>
          <cell r="F39"/>
          <cell r="G39" t="str">
            <v>X</v>
          </cell>
          <cell r="H39" t="str">
            <v>✓</v>
          </cell>
          <cell r="I39" t="str">
            <v>X</v>
          </cell>
          <cell r="J39" t="str">
            <v>2 200</v>
          </cell>
          <cell r="K39" t="str">
            <v>50 000</v>
          </cell>
          <cell r="L39" t="str">
            <v>zářivky</v>
          </cell>
        </row>
        <row r="40">
          <cell r="A40" t="str">
            <v>PROLUMIA LED Pro-Aqua II ECO HO 17,5W, 4000K, 2300lm</v>
          </cell>
          <cell r="B40"/>
          <cell r="C40">
            <v>17.5</v>
          </cell>
          <cell r="D40">
            <v>1384</v>
          </cell>
          <cell r="E40">
            <v>350</v>
          </cell>
          <cell r="F40"/>
          <cell r="G40" t="str">
            <v>X</v>
          </cell>
          <cell r="H40" t="str">
            <v>✓</v>
          </cell>
          <cell r="I40" t="str">
            <v>X</v>
          </cell>
          <cell r="J40" t="str">
            <v>2 300</v>
          </cell>
          <cell r="K40" t="str">
            <v>50 000</v>
          </cell>
          <cell r="L40" t="str">
            <v>zářivky</v>
          </cell>
        </row>
        <row r="41">
          <cell r="A41" t="str">
            <v>ProLumia Pro Area 52W</v>
          </cell>
          <cell r="B41"/>
          <cell r="C41">
            <v>52</v>
          </cell>
          <cell r="D41">
            <v>3200</v>
          </cell>
          <cell r="E41">
            <v>350</v>
          </cell>
          <cell r="F41"/>
          <cell r="G41" t="str">
            <v>X</v>
          </cell>
          <cell r="H41" t="str">
            <v>✓</v>
          </cell>
          <cell r="I41" t="str">
            <v>X</v>
          </cell>
          <cell r="J41" t="str">
            <v>5 200</v>
          </cell>
          <cell r="K41" t="str">
            <v>40 000</v>
          </cell>
          <cell r="L41" t="str">
            <v>zářivky</v>
          </cell>
        </row>
        <row r="42">
          <cell r="A42" t="str">
            <v>PROLUMIA LED Pro-Stock Dali 100W</v>
          </cell>
          <cell r="B42"/>
          <cell r="C42">
            <v>100</v>
          </cell>
          <cell r="D42">
            <v>8243</v>
          </cell>
          <cell r="E42">
            <v>1500</v>
          </cell>
          <cell r="F42"/>
          <cell r="G42" t="str">
            <v>X</v>
          </cell>
          <cell r="H42" t="str">
            <v>✓</v>
          </cell>
          <cell r="I42" t="str">
            <v>X</v>
          </cell>
          <cell r="J42" t="str">
            <v>11 000</v>
          </cell>
          <cell r="K42" t="str">
            <v>60 000</v>
          </cell>
          <cell r="L42" t="str">
            <v>Výbojky</v>
          </cell>
        </row>
        <row r="43">
          <cell r="A43" t="str">
            <v>PROLUMIA LED Pro-Stock Dali 150W</v>
          </cell>
          <cell r="B43"/>
          <cell r="C43">
            <v>150</v>
          </cell>
          <cell r="D43">
            <v>8712</v>
          </cell>
          <cell r="E43">
            <v>1500</v>
          </cell>
          <cell r="F43"/>
          <cell r="G43" t="str">
            <v>X</v>
          </cell>
          <cell r="H43" t="str">
            <v>✓</v>
          </cell>
          <cell r="I43" t="str">
            <v>X</v>
          </cell>
          <cell r="J43" t="str">
            <v>16 500</v>
          </cell>
          <cell r="K43" t="str">
            <v>60 000</v>
          </cell>
          <cell r="L43" t="str">
            <v>Výbojky</v>
          </cell>
        </row>
        <row r="44">
          <cell r="A44" t="str">
            <v>ProLumia Pro-Bay II 100W DALI</v>
          </cell>
          <cell r="B44"/>
          <cell r="C44">
            <v>100</v>
          </cell>
          <cell r="D44">
            <v>7250</v>
          </cell>
          <cell r="E44">
            <v>1250</v>
          </cell>
          <cell r="F44"/>
          <cell r="G44" t="str">
            <v>X</v>
          </cell>
          <cell r="H44" t="str">
            <v>✓</v>
          </cell>
          <cell r="I44" t="str">
            <v>X</v>
          </cell>
          <cell r="J44" t="str">
            <v>12 000</v>
          </cell>
          <cell r="K44" t="str">
            <v>100 000</v>
          </cell>
          <cell r="L44" t="str">
            <v>Výbojky</v>
          </cell>
        </row>
        <row r="45">
          <cell r="A45" t="str">
            <v>ProLumia Pro-Bay II 150W DALI</v>
          </cell>
          <cell r="B45"/>
          <cell r="C45">
            <v>150</v>
          </cell>
          <cell r="D45">
            <v>7730</v>
          </cell>
          <cell r="E45">
            <v>1250</v>
          </cell>
          <cell r="F45"/>
          <cell r="G45" t="str">
            <v>X</v>
          </cell>
          <cell r="H45" t="str">
            <v>✓</v>
          </cell>
          <cell r="I45" t="str">
            <v>X</v>
          </cell>
          <cell r="J45" t="str">
            <v>19 500</v>
          </cell>
          <cell r="K45" t="str">
            <v>100 000</v>
          </cell>
          <cell r="L45" t="str">
            <v>Výbojky</v>
          </cell>
        </row>
        <row r="46">
          <cell r="A46" t="str">
            <v>ProVision 124W</v>
          </cell>
          <cell r="B46"/>
          <cell r="C46">
            <v>124</v>
          </cell>
          <cell r="D46">
            <v>11000</v>
          </cell>
          <cell r="E46">
            <v>1500</v>
          </cell>
          <cell r="F46"/>
          <cell r="G46" t="str">
            <v>X</v>
          </cell>
          <cell r="H46" t="str">
            <v>✓</v>
          </cell>
          <cell r="I46" t="str">
            <v>X</v>
          </cell>
          <cell r="J46" t="str">
            <v>12 500</v>
          </cell>
          <cell r="K46" t="str">
            <v>100 000</v>
          </cell>
          <cell r="L46" t="str">
            <v>Výbojky</v>
          </cell>
        </row>
        <row r="47">
          <cell r="A47" t="str">
            <v>ProLumia Pro-Bay II 100W + antiglare</v>
          </cell>
          <cell r="B47"/>
          <cell r="C47">
            <v>100</v>
          </cell>
          <cell r="D47">
            <v>7150</v>
          </cell>
          <cell r="E47">
            <v>1250</v>
          </cell>
          <cell r="F47"/>
          <cell r="G47" t="str">
            <v>X</v>
          </cell>
          <cell r="H47" t="str">
            <v>✓</v>
          </cell>
          <cell r="I47" t="str">
            <v>X</v>
          </cell>
          <cell r="J47" t="str">
            <v>12 000</v>
          </cell>
          <cell r="K47" t="str">
            <v>100 000</v>
          </cell>
          <cell r="L47" t="str">
            <v>Výbojky</v>
          </cell>
        </row>
        <row r="48">
          <cell r="A48" t="str">
            <v>PROLUMIA LED Pro-Stock Dali 120W</v>
          </cell>
          <cell r="B48"/>
          <cell r="C48">
            <v>120</v>
          </cell>
          <cell r="D48">
            <v>8712</v>
          </cell>
          <cell r="E48">
            <v>1500</v>
          </cell>
          <cell r="F48"/>
          <cell r="G48" t="str">
            <v>X</v>
          </cell>
          <cell r="H48" t="str">
            <v>✓</v>
          </cell>
          <cell r="I48" t="str">
            <v>X</v>
          </cell>
          <cell r="J48" t="str">
            <v>13 200</v>
          </cell>
          <cell r="K48" t="str">
            <v>60 000</v>
          </cell>
          <cell r="L48" t="str">
            <v>Výbojky</v>
          </cell>
        </row>
        <row r="49">
          <cell r="A49" t="str">
            <v>ProLumia Pro-Bay II 100W</v>
          </cell>
          <cell r="B49"/>
          <cell r="C49">
            <v>100</v>
          </cell>
          <cell r="D49">
            <v>6615</v>
          </cell>
          <cell r="E49">
            <v>1250</v>
          </cell>
          <cell r="F49"/>
          <cell r="G49" t="str">
            <v>X</v>
          </cell>
          <cell r="H49" t="str">
            <v>✓</v>
          </cell>
          <cell r="I49" t="str">
            <v>X</v>
          </cell>
          <cell r="J49" t="str">
            <v>-</v>
          </cell>
          <cell r="K49" t="str">
            <v>-</v>
          </cell>
          <cell r="L49" t="str">
            <v>-</v>
          </cell>
        </row>
        <row r="50">
          <cell r="A50" t="str">
            <v>PRO-SPACE R 30W + rámeček pro přisazení</v>
          </cell>
          <cell r="B50"/>
          <cell r="C50">
            <v>30</v>
          </cell>
          <cell r="D50">
            <v>1300</v>
          </cell>
          <cell r="E50">
            <v>350</v>
          </cell>
          <cell r="F50"/>
          <cell r="G50" t="str">
            <v>X</v>
          </cell>
          <cell r="H50" t="str">
            <v>✓</v>
          </cell>
          <cell r="I50" t="str">
            <v>X</v>
          </cell>
          <cell r="J50" t="str">
            <v>-</v>
          </cell>
          <cell r="K50" t="str">
            <v>-</v>
          </cell>
          <cell r="L50" t="str">
            <v>-</v>
          </cell>
        </row>
        <row r="51">
          <cell r="A51" t="str">
            <v>PRO-SPACE R 30W</v>
          </cell>
          <cell r="B51"/>
          <cell r="C51">
            <v>30</v>
          </cell>
          <cell r="D51">
            <v>1300</v>
          </cell>
          <cell r="E51">
            <v>350</v>
          </cell>
          <cell r="F51"/>
          <cell r="G51" t="str">
            <v>X</v>
          </cell>
          <cell r="H51" t="str">
            <v>✓</v>
          </cell>
          <cell r="I51" t="str">
            <v>X</v>
          </cell>
          <cell r="J51" t="str">
            <v>-</v>
          </cell>
          <cell r="K51" t="str">
            <v>-</v>
          </cell>
          <cell r="L51" t="str">
            <v>-</v>
          </cell>
        </row>
        <row r="52">
          <cell r="A52" t="str">
            <v>PRO-SPACE R 22W + rámeček pro přisazení</v>
          </cell>
          <cell r="B52"/>
          <cell r="C52">
            <v>22</v>
          </cell>
          <cell r="D52">
            <v>1300</v>
          </cell>
          <cell r="E52">
            <v>350</v>
          </cell>
          <cell r="F52"/>
          <cell r="G52" t="str">
            <v>X</v>
          </cell>
          <cell r="H52" t="str">
            <v>✓</v>
          </cell>
          <cell r="I52" t="str">
            <v>X</v>
          </cell>
          <cell r="J52" t="str">
            <v>-</v>
          </cell>
          <cell r="K52" t="str">
            <v>-</v>
          </cell>
          <cell r="L52" t="str">
            <v>-</v>
          </cell>
        </row>
        <row r="53">
          <cell r="A53" t="str">
            <v>PRO-SPACE R 22W</v>
          </cell>
          <cell r="B53"/>
          <cell r="C53">
            <v>22</v>
          </cell>
          <cell r="D53">
            <v>1300</v>
          </cell>
          <cell r="E53">
            <v>350</v>
          </cell>
          <cell r="F53"/>
          <cell r="G53" t="str">
            <v>X</v>
          </cell>
          <cell r="H53" t="str">
            <v>✓</v>
          </cell>
          <cell r="I53" t="str">
            <v>X</v>
          </cell>
          <cell r="J53" t="str">
            <v>-</v>
          </cell>
          <cell r="K53" t="str">
            <v>-</v>
          </cell>
          <cell r="L53" t="str">
            <v>-</v>
          </cell>
        </row>
        <row r="54">
          <cell r="A54" t="str">
            <v>PROLUMIA LED Pro-Aqua II ECO HO 9W, 4000K</v>
          </cell>
          <cell r="B54"/>
          <cell r="C54">
            <v>9</v>
          </cell>
          <cell r="D54">
            <v>1700</v>
          </cell>
          <cell r="E54">
            <v>350</v>
          </cell>
          <cell r="F54"/>
          <cell r="G54" t="str">
            <v>X</v>
          </cell>
          <cell r="H54" t="str">
            <v>✓</v>
          </cell>
          <cell r="I54" t="str">
            <v>X</v>
          </cell>
          <cell r="J54" t="str">
            <v>-</v>
          </cell>
          <cell r="K54" t="str">
            <v>-</v>
          </cell>
          <cell r="L54" t="str">
            <v>-</v>
          </cell>
        </row>
        <row r="55">
          <cell r="A55" t="str">
            <v>řízení osvětlení</v>
          </cell>
          <cell r="B55"/>
          <cell r="C55">
            <v>0</v>
          </cell>
          <cell r="D55">
            <v>80000</v>
          </cell>
          <cell r="E55"/>
          <cell r="F55"/>
          <cell r="G55" t="str">
            <v>X</v>
          </cell>
          <cell r="H55" t="str">
            <v>X</v>
          </cell>
          <cell r="I55" t="str">
            <v>X</v>
          </cell>
          <cell r="J55" t="str">
            <v>-</v>
          </cell>
          <cell r="K55" t="str">
            <v>-</v>
          </cell>
          <cell r="L55" t="str">
            <v>-</v>
          </cell>
        </row>
        <row r="56">
          <cell r="A56" t="str">
            <v>lešení</v>
          </cell>
          <cell r="B56"/>
          <cell r="C56">
            <v>0</v>
          </cell>
          <cell r="D56">
            <v>25000</v>
          </cell>
          <cell r="E56"/>
          <cell r="F56"/>
          <cell r="G56" t="str">
            <v>X</v>
          </cell>
          <cell r="H56" t="str">
            <v>X</v>
          </cell>
          <cell r="I56" t="str">
            <v>X</v>
          </cell>
          <cell r="J56" t="str">
            <v>-</v>
          </cell>
          <cell r="K56" t="str">
            <v>-</v>
          </cell>
          <cell r="L56" t="str">
            <v>-</v>
          </cell>
        </row>
        <row r="57">
          <cell r="A57" t="str">
            <v>Dodatečná kabeláž tělocvična</v>
          </cell>
          <cell r="B57"/>
          <cell r="C57">
            <v>0</v>
          </cell>
          <cell r="D57">
            <v>32500</v>
          </cell>
          <cell r="E57"/>
          <cell r="F57"/>
          <cell r="G57" t="str">
            <v>X</v>
          </cell>
          <cell r="H57" t="str">
            <v>X</v>
          </cell>
          <cell r="I57" t="str">
            <v>X</v>
          </cell>
          <cell r="J57" t="str">
            <v>-</v>
          </cell>
          <cell r="K57" t="str">
            <v>-</v>
          </cell>
          <cell r="L57" t="str">
            <v>-</v>
          </cell>
        </row>
        <row r="58">
          <cell r="A58" t="str">
            <v>ProVision 59W</v>
          </cell>
          <cell r="B58"/>
          <cell r="C58">
            <v>59</v>
          </cell>
          <cell r="D58">
            <v>8500</v>
          </cell>
          <cell r="E58"/>
          <cell r="F58"/>
          <cell r="G58" t="str">
            <v>X</v>
          </cell>
          <cell r="H58" t="str">
            <v>✓</v>
          </cell>
          <cell r="I58" t="str">
            <v>X</v>
          </cell>
          <cell r="J58" t="str">
            <v>-</v>
          </cell>
          <cell r="K58" t="str">
            <v>-</v>
          </cell>
          <cell r="L58" t="str">
            <v>-</v>
          </cell>
        </row>
        <row r="59">
          <cell r="A59" t="str">
            <v>lešení/plošina</v>
          </cell>
          <cell r="B59"/>
          <cell r="C59">
            <v>0</v>
          </cell>
          <cell r="D59">
            <v>12000</v>
          </cell>
          <cell r="E59">
            <v>3000</v>
          </cell>
          <cell r="F59"/>
          <cell r="G59" t="str">
            <v>X</v>
          </cell>
          <cell r="H59" t="str">
            <v>✓</v>
          </cell>
          <cell r="I59" t="str">
            <v>X</v>
          </cell>
          <cell r="J59" t="str">
            <v>-</v>
          </cell>
          <cell r="K59" t="str">
            <v>-</v>
          </cell>
          <cell r="L59" t="str">
            <v>-</v>
          </cell>
        </row>
        <row r="60">
          <cell r="A60" t="str">
            <v>lešeníA9</v>
          </cell>
          <cell r="B60"/>
          <cell r="C60">
            <v>0</v>
          </cell>
          <cell r="D60">
            <v>30000</v>
          </cell>
          <cell r="E60"/>
          <cell r="F60"/>
          <cell r="G60" t="str">
            <v>X</v>
          </cell>
          <cell r="H60" t="str">
            <v>X</v>
          </cell>
          <cell r="I60" t="str">
            <v>X</v>
          </cell>
          <cell r="J60" t="str">
            <v>-</v>
          </cell>
          <cell r="K60" t="str">
            <v>-</v>
          </cell>
          <cell r="L60" t="str">
            <v>-</v>
          </cell>
        </row>
        <row r="61">
          <cell r="A61" t="str">
            <v>Dodatečná kabeláž A9</v>
          </cell>
          <cell r="B61"/>
          <cell r="C61">
            <v>0</v>
          </cell>
          <cell r="D61">
            <v>50000</v>
          </cell>
          <cell r="E61"/>
          <cell r="F61"/>
          <cell r="G61" t="str">
            <v>X</v>
          </cell>
          <cell r="H61" t="str">
            <v>X</v>
          </cell>
          <cell r="I61" t="str">
            <v>X</v>
          </cell>
          <cell r="J61" t="str">
            <v>-</v>
          </cell>
          <cell r="K61" t="str">
            <v>-</v>
          </cell>
          <cell r="L61" t="str">
            <v>-</v>
          </cell>
        </row>
        <row r="62">
          <cell r="A62" t="str">
            <v>lešeníA10</v>
          </cell>
          <cell r="B62"/>
          <cell r="C62">
            <v>0</v>
          </cell>
          <cell r="D62">
            <v>15000</v>
          </cell>
          <cell r="E62"/>
          <cell r="F62"/>
          <cell r="G62" t="str">
            <v>X</v>
          </cell>
          <cell r="H62" t="str">
            <v>X</v>
          </cell>
          <cell r="I62" t="str">
            <v>X</v>
          </cell>
          <cell r="J62" t="str">
            <v>-</v>
          </cell>
          <cell r="K62" t="str">
            <v>-</v>
          </cell>
          <cell r="L62" t="str">
            <v>-</v>
          </cell>
        </row>
        <row r="63">
          <cell r="A63" t="str">
            <v>Dodatečná kabeláž A10</v>
          </cell>
          <cell r="B63"/>
          <cell r="C63">
            <v>0</v>
          </cell>
          <cell r="D63">
            <v>20000</v>
          </cell>
          <cell r="E63"/>
          <cell r="F63"/>
          <cell r="G63" t="str">
            <v>X</v>
          </cell>
          <cell r="H63" t="str">
            <v>X</v>
          </cell>
          <cell r="I63" t="str">
            <v>X</v>
          </cell>
          <cell r="J63" t="str">
            <v>-</v>
          </cell>
          <cell r="K63" t="str">
            <v>-</v>
          </cell>
          <cell r="L63" t="str">
            <v>-</v>
          </cell>
        </row>
        <row r="64">
          <cell r="A64" t="str">
            <v>LED náhrada za výbojku 400W</v>
          </cell>
          <cell r="B64"/>
          <cell r="C64">
            <v>95</v>
          </cell>
          <cell r="D64">
            <v>6500</v>
          </cell>
          <cell r="E64">
            <v>1000</v>
          </cell>
          <cell r="F64"/>
          <cell r="G64" t="str">
            <v>✓</v>
          </cell>
          <cell r="H64" t="str">
            <v>X</v>
          </cell>
          <cell r="I64" t="str">
            <v>X</v>
          </cell>
          <cell r="J64" t="str">
            <v>8 100</v>
          </cell>
          <cell r="K64" t="str">
            <v>40 000</v>
          </cell>
          <cell r="L64" t="str">
            <v>Výbojky</v>
          </cell>
        </row>
        <row r="65">
          <cell r="A65" t="str">
            <v>LED svítidlo náhrada za 1x58W kancelářské 1500mm</v>
          </cell>
          <cell r="B65"/>
          <cell r="C65">
            <v>30</v>
          </cell>
          <cell r="D65">
            <v>1500</v>
          </cell>
          <cell r="E65">
            <v>350</v>
          </cell>
          <cell r="F65"/>
          <cell r="G65" t="str">
            <v>X</v>
          </cell>
          <cell r="H65" t="str">
            <v>✓</v>
          </cell>
          <cell r="I65" t="str">
            <v>X</v>
          </cell>
          <cell r="J65" t="str">
            <v>3 400</v>
          </cell>
          <cell r="K65" t="str">
            <v>80 000</v>
          </cell>
          <cell r="L65" t="str">
            <v>zářivky</v>
          </cell>
        </row>
        <row r="66">
          <cell r="A66" t="str">
            <v>ProLumia Pro-Bay II 70W ZigBee</v>
          </cell>
          <cell r="B66"/>
          <cell r="C66">
            <v>70</v>
          </cell>
          <cell r="D66">
            <v>6509</v>
          </cell>
          <cell r="E66">
            <v>1000</v>
          </cell>
          <cell r="F66"/>
          <cell r="G66" t="str">
            <v>X</v>
          </cell>
          <cell r="H66" t="str">
            <v>✓</v>
          </cell>
          <cell r="I66" t="str">
            <v>X</v>
          </cell>
          <cell r="J66" t="str">
            <v>-</v>
          </cell>
          <cell r="K66">
            <v>40000</v>
          </cell>
          <cell r="L66" t="str">
            <v>Výbojky</v>
          </cell>
        </row>
        <row r="67">
          <cell r="A67" t="str">
            <v>ProLumia Pro-Bay II 100W ZigBee</v>
          </cell>
          <cell r="B67"/>
          <cell r="C67">
            <v>100</v>
          </cell>
          <cell r="D67">
            <v>8851</v>
          </cell>
          <cell r="E67">
            <v>1000</v>
          </cell>
          <cell r="F67"/>
          <cell r="G67" t="str">
            <v>X</v>
          </cell>
          <cell r="H67" t="str">
            <v>✓</v>
          </cell>
          <cell r="I67" t="str">
            <v>X</v>
          </cell>
          <cell r="J67" t="str">
            <v>-</v>
          </cell>
          <cell r="K67">
            <v>40000</v>
          </cell>
          <cell r="L67" t="str">
            <v>Výbojky</v>
          </cell>
        </row>
        <row r="68">
          <cell r="A68"/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</row>
        <row r="70">
          <cell r="A70"/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</row>
        <row r="71">
          <cell r="A71"/>
          <cell r="B71"/>
          <cell r="C71"/>
          <cell r="D71"/>
          <cell r="E71"/>
          <cell r="F71"/>
          <cell r="G71"/>
          <cell r="H71"/>
          <cell r="I71"/>
          <cell r="J71"/>
          <cell r="K71"/>
          <cell r="L71"/>
        </row>
        <row r="72">
          <cell r="A72"/>
          <cell r="B72"/>
          <cell r="C72"/>
          <cell r="D72"/>
          <cell r="E72"/>
          <cell r="F72"/>
          <cell r="G72"/>
          <cell r="H72"/>
          <cell r="I72"/>
          <cell r="J72"/>
          <cell r="K72"/>
          <cell r="L72"/>
        </row>
        <row r="73">
          <cell r="A73"/>
          <cell r="B73"/>
          <cell r="C73"/>
          <cell r="D73"/>
          <cell r="E73"/>
          <cell r="F73"/>
          <cell r="G73"/>
          <cell r="H73"/>
          <cell r="I73"/>
          <cell r="J73"/>
          <cell r="K73"/>
          <cell r="L73"/>
        </row>
        <row r="74">
          <cell r="A74"/>
          <cell r="B74"/>
          <cell r="C74"/>
          <cell r="D74"/>
          <cell r="E74"/>
          <cell r="F74"/>
          <cell r="G74"/>
          <cell r="H74"/>
          <cell r="I74"/>
          <cell r="J74"/>
          <cell r="K74"/>
          <cell r="L74"/>
        </row>
        <row r="75">
          <cell r="A75"/>
          <cell r="B75"/>
          <cell r="C75"/>
          <cell r="D75"/>
          <cell r="E75"/>
          <cell r="F75"/>
          <cell r="G75"/>
          <cell r="H75"/>
          <cell r="I75"/>
          <cell r="J75"/>
          <cell r="K75"/>
          <cell r="L75"/>
        </row>
        <row r="76">
          <cell r="A76"/>
          <cell r="B76"/>
          <cell r="C76"/>
          <cell r="D76"/>
          <cell r="E76"/>
          <cell r="F76"/>
          <cell r="G76"/>
          <cell r="H76"/>
          <cell r="I76"/>
          <cell r="J76"/>
          <cell r="K76"/>
          <cell r="L76"/>
        </row>
        <row r="77">
          <cell r="A77"/>
          <cell r="B77"/>
          <cell r="C77"/>
          <cell r="D77"/>
          <cell r="E77"/>
          <cell r="F77"/>
          <cell r="G77"/>
          <cell r="H77"/>
          <cell r="I77"/>
          <cell r="J77"/>
          <cell r="K77"/>
          <cell r="L77"/>
        </row>
        <row r="78">
          <cell r="A78" t="str">
            <v>Celkový náklad</v>
          </cell>
          <cell r="B78"/>
          <cell r="C78"/>
          <cell r="D78"/>
          <cell r="E78"/>
          <cell r="F78"/>
          <cell r="G78"/>
          <cell r="H78"/>
          <cell r="I78"/>
          <cell r="J78"/>
          <cell r="K78"/>
          <cell r="L78"/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otřeby"/>
      <sheetName val="Klimatické údaje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14"/>
      <sheetName val="A15"/>
      <sheetName val="Sazby"/>
      <sheetName val="Výpočet nákladů a úspor"/>
      <sheetName val="Investice a úspory"/>
      <sheetName val="Garantovaná úspora"/>
      <sheetName val="Financování"/>
      <sheetName val="Rekapitulace"/>
      <sheetName val="Cenová příloha"/>
      <sheetName val="Body"/>
      <sheetName val="Body_skut"/>
      <sheetName val="Body_skut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_vyh_nab_n0 (2)"/>
      <sheetName val="cen_navrh"/>
      <sheetName val="cen_vyh_nab_MSA"/>
      <sheetName val="Popis opatření"/>
      <sheetName val=" kursy"/>
      <sheetName val="List1"/>
      <sheetName val="titulni list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2"/>
  <sheetViews>
    <sheetView tabSelected="1" zoomScale="115" zoomScaleNormal="115" workbookViewId="0">
      <selection activeCell="R19" sqref="R19"/>
    </sheetView>
  </sheetViews>
  <sheetFormatPr defaultRowHeight="15" x14ac:dyDescent="0.25"/>
  <cols>
    <col min="3" max="3" width="9.28515625" bestFit="1" customWidth="1"/>
    <col min="4" max="4" width="9.28515625" customWidth="1"/>
    <col min="5" max="5" width="11" customWidth="1"/>
    <col min="6" max="6" width="10.7109375" customWidth="1"/>
    <col min="7" max="7" width="12.140625" customWidth="1"/>
    <col min="9" max="9" width="9.28515625" bestFit="1" customWidth="1"/>
    <col min="11" max="13" width="9.28515625" bestFit="1" customWidth="1"/>
    <col min="14" max="18" width="9.28515625" customWidth="1"/>
    <col min="19" max="19" width="14.85546875" bestFit="1" customWidth="1"/>
  </cols>
  <sheetData>
    <row r="1" spans="1:24" ht="26.25" x14ac:dyDescent="0.4">
      <c r="B1" s="94" t="s">
        <v>92</v>
      </c>
    </row>
    <row r="2" spans="1:24" x14ac:dyDescent="0.25">
      <c r="A2" s="1"/>
      <c r="B2" s="1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1"/>
      <c r="B3" s="1"/>
      <c r="C3" s="2"/>
      <c r="D3" s="2"/>
      <c r="E3" s="3" t="s">
        <v>0</v>
      </c>
      <c r="F3" s="3"/>
      <c r="G3" s="3"/>
      <c r="H3" s="1"/>
      <c r="I3" s="1"/>
      <c r="J3" s="3" t="s">
        <v>78</v>
      </c>
      <c r="K3" s="1"/>
      <c r="L3" s="1"/>
      <c r="M3" s="1"/>
      <c r="N3" s="1"/>
      <c r="O3" s="1"/>
      <c r="P3" s="1"/>
      <c r="Q3" s="1"/>
      <c r="R3" s="1"/>
    </row>
    <row r="4" spans="1:24" x14ac:dyDescent="0.25">
      <c r="A4" s="1"/>
      <c r="B4" s="1"/>
      <c r="C4" s="2"/>
      <c r="D4" s="2"/>
      <c r="E4" s="1" t="s">
        <v>93</v>
      </c>
      <c r="F4" s="1"/>
      <c r="G4" s="1"/>
      <c r="H4" s="1"/>
      <c r="I4" s="1"/>
      <c r="J4" s="1" t="s">
        <v>96</v>
      </c>
      <c r="K4" s="1"/>
      <c r="L4" s="1"/>
      <c r="M4" s="1"/>
      <c r="N4" s="1"/>
      <c r="O4" s="1"/>
      <c r="P4" s="1"/>
      <c r="Q4" s="1"/>
      <c r="R4" s="1"/>
    </row>
    <row r="5" spans="1:24" x14ac:dyDescent="0.25">
      <c r="A5" s="1"/>
      <c r="B5" s="1"/>
      <c r="C5" s="4" t="s">
        <v>94</v>
      </c>
      <c r="D5" s="4" t="s">
        <v>95</v>
      </c>
      <c r="E5" s="4" t="s">
        <v>77</v>
      </c>
      <c r="F5" s="4" t="s">
        <v>1</v>
      </c>
      <c r="G5" s="4" t="s">
        <v>2</v>
      </c>
      <c r="H5" s="4" t="s">
        <v>3</v>
      </c>
      <c r="I5" s="1"/>
      <c r="J5" s="5" t="s">
        <v>4</v>
      </c>
      <c r="K5" s="5" t="s">
        <v>1</v>
      </c>
      <c r="L5" s="5" t="s">
        <v>2</v>
      </c>
      <c r="M5" s="5" t="s">
        <v>5</v>
      </c>
      <c r="N5" s="1"/>
      <c r="O5" s="1"/>
      <c r="P5" s="1"/>
      <c r="Q5" s="1"/>
      <c r="R5" s="1"/>
    </row>
    <row r="6" spans="1:24" x14ac:dyDescent="0.25">
      <c r="A6" s="1"/>
      <c r="B6" s="1"/>
      <c r="C6" s="1"/>
      <c r="D6" s="1"/>
      <c r="E6" s="6"/>
      <c r="F6" s="6"/>
      <c r="G6" s="6"/>
      <c r="H6" s="6"/>
      <c r="I6" s="1"/>
      <c r="J6" s="6"/>
      <c r="K6" s="6"/>
      <c r="L6" s="6"/>
      <c r="M6" s="6"/>
      <c r="N6" s="1"/>
      <c r="O6" s="1"/>
      <c r="P6" s="1"/>
      <c r="Q6" s="1"/>
      <c r="R6" s="1"/>
    </row>
    <row r="7" spans="1:24" x14ac:dyDescent="0.25">
      <c r="A7" s="1">
        <v>2019</v>
      </c>
      <c r="B7" s="7" t="s">
        <v>6</v>
      </c>
      <c r="C7" s="100">
        <v>5.5880000000000001</v>
      </c>
      <c r="D7" s="95">
        <v>31.657</v>
      </c>
      <c r="E7" s="101">
        <f>C7+D7</f>
        <v>37.244999999999997</v>
      </c>
      <c r="F7" s="55">
        <f>G7/1.21</f>
        <v>83086.776859504142</v>
      </c>
      <c r="G7" s="53">
        <v>100535</v>
      </c>
      <c r="H7" s="61">
        <f>G7/E7</f>
        <v>2699.2884951000137</v>
      </c>
      <c r="I7" s="51"/>
      <c r="J7" s="165">
        <v>125</v>
      </c>
      <c r="K7" s="167">
        <f>6633.75+4197.5</f>
        <v>10831.25</v>
      </c>
      <c r="L7" s="167">
        <f>K7*1.15</f>
        <v>12455.937499999998</v>
      </c>
      <c r="M7" s="163">
        <f>L7/J7</f>
        <v>99.64749999999998</v>
      </c>
      <c r="N7" s="1"/>
      <c r="O7" s="7" t="s">
        <v>6</v>
      </c>
      <c r="P7" s="1">
        <v>2019</v>
      </c>
      <c r="Q7" s="1"/>
      <c r="R7" s="1"/>
    </row>
    <row r="8" spans="1:24" x14ac:dyDescent="0.25">
      <c r="A8" s="1"/>
      <c r="B8" s="7" t="s">
        <v>7</v>
      </c>
      <c r="C8" s="102">
        <v>4.3780000000000001</v>
      </c>
      <c r="D8" s="97">
        <v>25.661999999999999</v>
      </c>
      <c r="E8" s="103">
        <f t="shared" ref="E8:E18" si="0">C8+D8</f>
        <v>30.04</v>
      </c>
      <c r="F8" s="56">
        <f t="shared" ref="F8:F42" si="1">G8/1.21</f>
        <v>69312.396694214884</v>
      </c>
      <c r="G8" s="54">
        <v>83868</v>
      </c>
      <c r="H8" s="61">
        <f t="shared" ref="H8:H42" si="2">G8/E8</f>
        <v>2791.8774966711053</v>
      </c>
      <c r="I8" s="51"/>
      <c r="J8" s="169"/>
      <c r="K8" s="170"/>
      <c r="L8" s="170"/>
      <c r="M8" s="171"/>
      <c r="N8" s="1"/>
      <c r="O8" s="7" t="s">
        <v>7</v>
      </c>
      <c r="P8" s="1"/>
      <c r="Q8" s="1"/>
      <c r="R8" s="1"/>
    </row>
    <row r="9" spans="1:24" x14ac:dyDescent="0.25">
      <c r="A9" s="1"/>
      <c r="B9" s="7" t="s">
        <v>8</v>
      </c>
      <c r="C9" s="102">
        <v>3.9279999999999999</v>
      </c>
      <c r="D9" s="97">
        <v>22.283999999999999</v>
      </c>
      <c r="E9" s="103">
        <f t="shared" si="0"/>
        <v>26.212</v>
      </c>
      <c r="F9" s="56">
        <f t="shared" si="1"/>
        <v>61308.264462809922</v>
      </c>
      <c r="G9" s="54">
        <v>74183</v>
      </c>
      <c r="H9" s="61">
        <f t="shared" si="2"/>
        <v>2830.1159774149246</v>
      </c>
      <c r="I9" s="51"/>
      <c r="J9" s="169"/>
      <c r="K9" s="170"/>
      <c r="L9" s="170"/>
      <c r="M9" s="171"/>
      <c r="N9" s="1"/>
      <c r="O9" s="7" t="s">
        <v>8</v>
      </c>
      <c r="P9" s="1"/>
      <c r="Q9" s="1"/>
      <c r="R9" s="1"/>
    </row>
    <row r="10" spans="1:24" x14ac:dyDescent="0.25">
      <c r="A10" s="1"/>
      <c r="B10" s="7" t="s">
        <v>9</v>
      </c>
      <c r="C10" s="102">
        <v>2.6619999999999999</v>
      </c>
      <c r="D10" s="96">
        <v>14.343</v>
      </c>
      <c r="E10" s="103">
        <f t="shared" si="0"/>
        <v>17.004999999999999</v>
      </c>
      <c r="F10" s="56">
        <f t="shared" si="1"/>
        <v>41615.702479338841</v>
      </c>
      <c r="G10" s="54">
        <v>50355</v>
      </c>
      <c r="H10" s="61">
        <f t="shared" si="2"/>
        <v>2961.1878859159074</v>
      </c>
      <c r="I10" s="51"/>
      <c r="J10" s="169"/>
      <c r="K10" s="170"/>
      <c r="L10" s="170"/>
      <c r="M10" s="171"/>
      <c r="N10" s="1"/>
      <c r="O10" s="7" t="s">
        <v>9</v>
      </c>
      <c r="P10" s="1"/>
      <c r="Q10" s="1"/>
      <c r="R10" s="1"/>
    </row>
    <row r="11" spans="1:24" x14ac:dyDescent="0.25">
      <c r="A11" s="1"/>
      <c r="B11" s="7" t="s">
        <v>10</v>
      </c>
      <c r="C11" s="102">
        <v>2.5310000000000001</v>
      </c>
      <c r="D11" s="96">
        <v>8.6199999999999992</v>
      </c>
      <c r="E11" s="103">
        <f t="shared" si="0"/>
        <v>11.151</v>
      </c>
      <c r="F11" s="56">
        <f t="shared" si="1"/>
        <v>30717.892561983474</v>
      </c>
      <c r="G11" s="54">
        <v>37168.65</v>
      </c>
      <c r="H11" s="61">
        <f t="shared" si="2"/>
        <v>3333.2122679580307</v>
      </c>
      <c r="I11" s="51"/>
      <c r="J11" s="166"/>
      <c r="K11" s="168"/>
      <c r="L11" s="168"/>
      <c r="M11" s="164"/>
      <c r="N11" s="1"/>
      <c r="O11" s="7" t="s">
        <v>10</v>
      </c>
      <c r="P11" s="1"/>
      <c r="Q11" s="1"/>
      <c r="R11" s="1"/>
    </row>
    <row r="12" spans="1:24" x14ac:dyDescent="0.25">
      <c r="A12" s="1"/>
      <c r="B12" s="7" t="s">
        <v>11</v>
      </c>
      <c r="C12" s="102">
        <v>1.4359999999999999</v>
      </c>
      <c r="D12" s="97">
        <v>0.83899999999999997</v>
      </c>
      <c r="E12" s="103">
        <f t="shared" si="0"/>
        <v>2.2749999999999999</v>
      </c>
      <c r="F12" s="56">
        <f t="shared" si="1"/>
        <v>12035.537190082645</v>
      </c>
      <c r="G12" s="54">
        <v>14563</v>
      </c>
      <c r="H12" s="61">
        <f t="shared" si="2"/>
        <v>6401.3186813186812</v>
      </c>
      <c r="I12" s="51"/>
      <c r="J12" s="165">
        <v>168</v>
      </c>
      <c r="K12" s="167">
        <f>8915.76+5641.44</f>
        <v>14557.2</v>
      </c>
      <c r="L12" s="167">
        <f>K12*1.15</f>
        <v>16740.78</v>
      </c>
      <c r="M12" s="163">
        <f>L12/J12</f>
        <v>99.647499999999994</v>
      </c>
      <c r="N12" s="1"/>
      <c r="O12" s="7" t="s">
        <v>11</v>
      </c>
      <c r="P12" s="1"/>
      <c r="Q12" s="1"/>
      <c r="R12" s="1"/>
    </row>
    <row r="13" spans="1:24" x14ac:dyDescent="0.25">
      <c r="A13" s="1"/>
      <c r="B13" s="7" t="s">
        <v>12</v>
      </c>
      <c r="C13" s="102">
        <v>1.3220000000000001</v>
      </c>
      <c r="D13" s="97">
        <v>0.47099999999999997</v>
      </c>
      <c r="E13" s="103">
        <f t="shared" si="0"/>
        <v>1.7930000000000001</v>
      </c>
      <c r="F13" s="56">
        <f t="shared" si="1"/>
        <v>11368.595041322315</v>
      </c>
      <c r="G13" s="54">
        <v>13756</v>
      </c>
      <c r="H13" s="61">
        <f t="shared" si="2"/>
        <v>7672.0580033463466</v>
      </c>
      <c r="I13" s="51"/>
      <c r="J13" s="169"/>
      <c r="K13" s="170"/>
      <c r="L13" s="170"/>
      <c r="M13" s="171"/>
      <c r="N13" s="1"/>
      <c r="O13" s="7" t="s">
        <v>12</v>
      </c>
      <c r="P13" s="1"/>
      <c r="Q13" s="1"/>
      <c r="R13" s="1"/>
    </row>
    <row r="14" spans="1:24" x14ac:dyDescent="0.25">
      <c r="A14" s="1"/>
      <c r="B14" s="7" t="s">
        <v>13</v>
      </c>
      <c r="C14" s="102">
        <v>1.44</v>
      </c>
      <c r="D14" s="97">
        <v>0.46100000000000002</v>
      </c>
      <c r="E14" s="103">
        <f t="shared" si="0"/>
        <v>1.901</v>
      </c>
      <c r="F14" s="56">
        <f t="shared" si="1"/>
        <v>13585.123966942148</v>
      </c>
      <c r="G14" s="54">
        <v>16438</v>
      </c>
      <c r="H14" s="61">
        <f t="shared" si="2"/>
        <v>8647.027880063124</v>
      </c>
      <c r="I14" s="51"/>
      <c r="J14" s="169"/>
      <c r="K14" s="170"/>
      <c r="L14" s="170"/>
      <c r="M14" s="171"/>
      <c r="N14" s="1"/>
      <c r="O14" s="7" t="s">
        <v>13</v>
      </c>
      <c r="P14" s="1"/>
      <c r="Q14" s="1"/>
      <c r="R14" s="1"/>
    </row>
    <row r="15" spans="1:24" x14ac:dyDescent="0.25">
      <c r="A15" s="1"/>
      <c r="B15" s="7" t="s">
        <v>14</v>
      </c>
      <c r="C15" s="102">
        <v>1.29</v>
      </c>
      <c r="D15" s="97">
        <v>2.0369999999999999</v>
      </c>
      <c r="E15" s="103">
        <f t="shared" si="0"/>
        <v>3.327</v>
      </c>
      <c r="F15" s="56">
        <f t="shared" si="1"/>
        <v>32055.371900826449</v>
      </c>
      <c r="G15" s="54">
        <v>38787</v>
      </c>
      <c r="H15" s="61">
        <f t="shared" si="2"/>
        <v>11658.250676284941</v>
      </c>
      <c r="I15" s="51"/>
      <c r="J15" s="169"/>
      <c r="K15" s="170"/>
      <c r="L15" s="170"/>
      <c r="M15" s="171"/>
      <c r="N15" s="1"/>
      <c r="O15" s="7" t="s">
        <v>14</v>
      </c>
      <c r="P15" s="1"/>
      <c r="Q15" s="1"/>
      <c r="R15" s="1"/>
    </row>
    <row r="16" spans="1:24" x14ac:dyDescent="0.25">
      <c r="A16" s="1"/>
      <c r="B16" s="7" t="s">
        <v>15</v>
      </c>
      <c r="C16" s="102">
        <v>2.3559999999999999</v>
      </c>
      <c r="D16" s="97">
        <v>9.7680000000000007</v>
      </c>
      <c r="E16" s="103">
        <f t="shared" si="0"/>
        <v>12.124000000000001</v>
      </c>
      <c r="F16" s="56">
        <f t="shared" si="1"/>
        <v>32055.371900826449</v>
      </c>
      <c r="G16" s="54">
        <v>38787</v>
      </c>
      <c r="H16" s="61">
        <f t="shared" si="2"/>
        <v>3199.1916859122402</v>
      </c>
      <c r="I16" s="51"/>
      <c r="J16" s="166"/>
      <c r="K16" s="168"/>
      <c r="L16" s="168"/>
      <c r="M16" s="164"/>
      <c r="N16" s="1"/>
      <c r="O16" s="7" t="s">
        <v>15</v>
      </c>
      <c r="P16" s="1"/>
      <c r="Q16" s="1"/>
      <c r="R16" s="1"/>
    </row>
    <row r="17" spans="1:18" x14ac:dyDescent="0.25">
      <c r="A17" s="1"/>
      <c r="B17" s="7" t="s">
        <v>16</v>
      </c>
      <c r="C17" s="102">
        <v>3.419</v>
      </c>
      <c r="D17" s="97">
        <v>21.253</v>
      </c>
      <c r="E17" s="103">
        <f t="shared" si="0"/>
        <v>24.672000000000001</v>
      </c>
      <c r="F17" s="56">
        <f t="shared" si="1"/>
        <v>57298.347107438021</v>
      </c>
      <c r="G17" s="54">
        <v>69331</v>
      </c>
      <c r="H17" s="61">
        <f t="shared" si="2"/>
        <v>2810.1086251621268</v>
      </c>
      <c r="I17" s="51"/>
      <c r="J17" s="165">
        <v>41</v>
      </c>
      <c r="K17" s="167">
        <f>2175.87+1376.78</f>
        <v>3552.6499999999996</v>
      </c>
      <c r="L17" s="167">
        <f>K17*1.15</f>
        <v>4085.5474999999992</v>
      </c>
      <c r="M17" s="163">
        <f>L17/J17</f>
        <v>99.64749999999998</v>
      </c>
      <c r="N17" s="1"/>
      <c r="O17" s="7" t="s">
        <v>16</v>
      </c>
      <c r="P17" s="1"/>
      <c r="Q17" s="1"/>
      <c r="R17" s="1"/>
    </row>
    <row r="18" spans="1:18" x14ac:dyDescent="0.25">
      <c r="A18" s="1"/>
      <c r="B18" s="7" t="s">
        <v>17</v>
      </c>
      <c r="C18" s="104">
        <v>3.2040000000000002</v>
      </c>
      <c r="D18" s="99">
        <v>25.172000000000001</v>
      </c>
      <c r="E18" s="105">
        <f t="shared" si="0"/>
        <v>28.376000000000001</v>
      </c>
      <c r="F18" s="57">
        <f t="shared" si="1"/>
        <v>62990.909090909096</v>
      </c>
      <c r="G18" s="52">
        <v>76219</v>
      </c>
      <c r="H18" s="61">
        <f t="shared" si="2"/>
        <v>2686.0374964758948</v>
      </c>
      <c r="I18" s="51"/>
      <c r="J18" s="166"/>
      <c r="K18" s="168"/>
      <c r="L18" s="168"/>
      <c r="M18" s="164"/>
      <c r="N18" s="1"/>
      <c r="O18" s="7" t="s">
        <v>17</v>
      </c>
      <c r="P18" s="1"/>
      <c r="Q18" s="1"/>
      <c r="R18" s="1"/>
    </row>
    <row r="19" spans="1:18" x14ac:dyDescent="0.25">
      <c r="A19" s="1">
        <v>2020</v>
      </c>
      <c r="B19" s="7" t="s">
        <v>6</v>
      </c>
      <c r="C19" s="100">
        <v>3.2879999999999998</v>
      </c>
      <c r="D19" s="95">
        <v>28.818000000000001</v>
      </c>
      <c r="E19" s="101">
        <f>C19+D19</f>
        <v>32.106000000000002</v>
      </c>
      <c r="F19" s="55">
        <f t="shared" si="1"/>
        <v>72244.123966942148</v>
      </c>
      <c r="G19" s="53">
        <v>87415.39</v>
      </c>
      <c r="H19" s="61">
        <f t="shared" si="2"/>
        <v>2722.7119541518719</v>
      </c>
      <c r="I19" s="51"/>
      <c r="J19" s="165">
        <f>100+6</f>
        <v>106</v>
      </c>
      <c r="K19" s="167">
        <f>5594+350.88+3506+219.9</f>
        <v>9670.7800000000007</v>
      </c>
      <c r="L19" s="167">
        <f>K19*1.1</f>
        <v>10637.858000000002</v>
      </c>
      <c r="M19" s="163">
        <f>L19/J19</f>
        <v>100.35715094339625</v>
      </c>
      <c r="N19" s="111"/>
      <c r="O19" s="7" t="s">
        <v>6</v>
      </c>
      <c r="P19" s="1">
        <v>2020</v>
      </c>
      <c r="Q19" s="1"/>
      <c r="R19" s="1"/>
    </row>
    <row r="20" spans="1:18" x14ac:dyDescent="0.25">
      <c r="A20" s="1"/>
      <c r="B20" s="7" t="s">
        <v>7</v>
      </c>
      <c r="C20" s="102">
        <v>3.9359999999999999</v>
      </c>
      <c r="D20" s="97">
        <v>25.652000000000001</v>
      </c>
      <c r="E20" s="103">
        <f t="shared" ref="E20:E30" si="3">C20+D20</f>
        <v>29.588000000000001</v>
      </c>
      <c r="F20" s="56">
        <f t="shared" si="1"/>
        <v>69675.206611570247</v>
      </c>
      <c r="G20" s="106">
        <v>84307</v>
      </c>
      <c r="H20" s="61">
        <f t="shared" si="2"/>
        <v>2849.3646072732186</v>
      </c>
      <c r="I20" s="51"/>
      <c r="J20" s="169"/>
      <c r="K20" s="170"/>
      <c r="L20" s="170"/>
      <c r="M20" s="171"/>
      <c r="N20" s="111"/>
      <c r="O20" s="7" t="s">
        <v>7</v>
      </c>
      <c r="P20" s="1"/>
      <c r="Q20" s="1"/>
      <c r="R20" s="1"/>
    </row>
    <row r="21" spans="1:18" x14ac:dyDescent="0.25">
      <c r="A21" s="1"/>
      <c r="B21" s="7" t="s">
        <v>8</v>
      </c>
      <c r="C21" s="102">
        <v>2.3039999999999998</v>
      </c>
      <c r="D21" s="97">
        <v>20.457000000000001</v>
      </c>
      <c r="E21" s="103">
        <f t="shared" si="3"/>
        <v>22.760999999999999</v>
      </c>
      <c r="F21" s="56">
        <f t="shared" si="1"/>
        <v>54569.421487603307</v>
      </c>
      <c r="G21" s="106">
        <v>66029</v>
      </c>
      <c r="H21" s="61">
        <f t="shared" si="2"/>
        <v>2900.9709590967004</v>
      </c>
      <c r="I21" s="51"/>
      <c r="J21" s="169"/>
      <c r="K21" s="170"/>
      <c r="L21" s="170"/>
      <c r="M21" s="171"/>
      <c r="N21" s="111"/>
      <c r="O21" s="7" t="s">
        <v>8</v>
      </c>
      <c r="P21" s="1"/>
      <c r="Q21" s="1"/>
      <c r="R21" s="1"/>
    </row>
    <row r="22" spans="1:18" x14ac:dyDescent="0.25">
      <c r="A22" s="1"/>
      <c r="B22" s="7" t="s">
        <v>9</v>
      </c>
      <c r="C22" s="102">
        <v>1.091</v>
      </c>
      <c r="D22" s="96">
        <v>10.930999999999999</v>
      </c>
      <c r="E22" s="103">
        <f t="shared" si="3"/>
        <v>12.021999999999998</v>
      </c>
      <c r="F22" s="56">
        <f t="shared" si="1"/>
        <v>24990.082644628099</v>
      </c>
      <c r="G22" s="106">
        <v>30238</v>
      </c>
      <c r="H22" s="61">
        <f t="shared" si="2"/>
        <v>2515.2220928298125</v>
      </c>
      <c r="I22" s="51"/>
      <c r="J22" s="166"/>
      <c r="K22" s="168"/>
      <c r="L22" s="168"/>
      <c r="M22" s="164"/>
      <c r="N22" s="111"/>
      <c r="O22" s="7" t="s">
        <v>9</v>
      </c>
      <c r="P22" s="1"/>
      <c r="Q22" s="1"/>
      <c r="R22" s="1"/>
    </row>
    <row r="23" spans="1:18" x14ac:dyDescent="0.25">
      <c r="A23" s="1"/>
      <c r="B23" s="7" t="s">
        <v>10</v>
      </c>
      <c r="C23" s="102">
        <v>1.595</v>
      </c>
      <c r="D23" s="97">
        <v>6.1029999999999998</v>
      </c>
      <c r="E23" s="103">
        <f t="shared" si="3"/>
        <v>7.6979999999999995</v>
      </c>
      <c r="F23" s="56">
        <f t="shared" si="1"/>
        <v>22450.413223140498</v>
      </c>
      <c r="G23" s="106">
        <v>27165</v>
      </c>
      <c r="H23" s="61">
        <f t="shared" si="2"/>
        <v>3528.83865939205</v>
      </c>
      <c r="I23" s="51"/>
      <c r="J23" s="165">
        <v>242</v>
      </c>
      <c r="K23" s="167">
        <f>14152.16+8869.3</f>
        <v>23021.46</v>
      </c>
      <c r="L23" s="167">
        <f>K23*1.1</f>
        <v>25323.606</v>
      </c>
      <c r="M23" s="163">
        <f>L23/J23</f>
        <v>104.643</v>
      </c>
      <c r="N23" s="1"/>
      <c r="O23" s="7" t="s">
        <v>10</v>
      </c>
      <c r="P23" s="1"/>
      <c r="Q23" s="1"/>
      <c r="R23" s="1"/>
    </row>
    <row r="24" spans="1:18" x14ac:dyDescent="0.25">
      <c r="A24" s="1"/>
      <c r="B24" s="7" t="s">
        <v>11</v>
      </c>
      <c r="C24" s="102">
        <v>1.1890000000000001</v>
      </c>
      <c r="D24" s="97">
        <v>2.1680000000000001</v>
      </c>
      <c r="E24" s="103">
        <f t="shared" si="3"/>
        <v>3.3570000000000002</v>
      </c>
      <c r="F24" s="56">
        <f t="shared" si="1"/>
        <v>12785.950413223141</v>
      </c>
      <c r="G24" s="106">
        <v>15471</v>
      </c>
      <c r="H24" s="61">
        <f t="shared" si="2"/>
        <v>4608.5790884718499</v>
      </c>
      <c r="I24" s="51"/>
      <c r="J24" s="169"/>
      <c r="K24" s="170"/>
      <c r="L24" s="170"/>
      <c r="M24" s="171"/>
      <c r="N24" s="1"/>
      <c r="O24" s="7" t="s">
        <v>11</v>
      </c>
      <c r="P24" s="1"/>
      <c r="Q24" s="1"/>
      <c r="R24" s="1"/>
    </row>
    <row r="25" spans="1:18" x14ac:dyDescent="0.25">
      <c r="A25" s="1"/>
      <c r="B25" s="7" t="s">
        <v>12</v>
      </c>
      <c r="C25" s="102">
        <v>1.333</v>
      </c>
      <c r="D25" s="97">
        <v>0.434</v>
      </c>
      <c r="E25" s="103">
        <f t="shared" si="3"/>
        <v>1.7669999999999999</v>
      </c>
      <c r="F25" s="56">
        <f t="shared" si="1"/>
        <v>9838.8429752066113</v>
      </c>
      <c r="G25" s="106">
        <v>11905</v>
      </c>
      <c r="H25" s="61">
        <f t="shared" si="2"/>
        <v>6737.4080362195818</v>
      </c>
      <c r="I25" s="51"/>
      <c r="J25" s="169"/>
      <c r="K25" s="170"/>
      <c r="L25" s="170"/>
      <c r="M25" s="171"/>
      <c r="N25" s="1"/>
      <c r="O25" s="7" t="s">
        <v>12</v>
      </c>
      <c r="P25" s="1"/>
      <c r="Q25" s="1"/>
      <c r="R25" s="1"/>
    </row>
    <row r="26" spans="1:18" x14ac:dyDescent="0.25">
      <c r="A26" s="1"/>
      <c r="B26" s="7" t="s">
        <v>13</v>
      </c>
      <c r="C26" s="102">
        <v>1.304</v>
      </c>
      <c r="D26" s="97">
        <v>0.46899999999999997</v>
      </c>
      <c r="E26" s="103">
        <f t="shared" si="3"/>
        <v>1.7730000000000001</v>
      </c>
      <c r="F26" s="59">
        <f t="shared" si="1"/>
        <v>9791.7355371900831</v>
      </c>
      <c r="G26" s="106">
        <v>11848</v>
      </c>
      <c r="H26" s="61">
        <f t="shared" si="2"/>
        <v>6682.4591088550478</v>
      </c>
      <c r="I26" s="51"/>
      <c r="J26" s="169"/>
      <c r="K26" s="170"/>
      <c r="L26" s="170"/>
      <c r="M26" s="171"/>
      <c r="N26" s="1"/>
      <c r="O26" s="7" t="s">
        <v>13</v>
      </c>
      <c r="P26" s="1"/>
      <c r="Q26" s="1"/>
      <c r="R26" s="1"/>
    </row>
    <row r="27" spans="1:18" x14ac:dyDescent="0.25">
      <c r="A27" s="1"/>
      <c r="B27" s="7" t="s">
        <v>14</v>
      </c>
      <c r="C27" s="102">
        <v>1.306</v>
      </c>
      <c r="D27" s="97">
        <v>0.94499999999999995</v>
      </c>
      <c r="E27" s="103">
        <f t="shared" si="3"/>
        <v>2.2509999999999999</v>
      </c>
      <c r="F27" s="59">
        <f t="shared" si="1"/>
        <v>10769.421487603306</v>
      </c>
      <c r="G27" s="106">
        <v>13031</v>
      </c>
      <c r="H27" s="61">
        <f t="shared" si="2"/>
        <v>5788.9826743669482</v>
      </c>
      <c r="I27" s="51"/>
      <c r="J27" s="169"/>
      <c r="K27" s="170"/>
      <c r="L27" s="170"/>
      <c r="M27" s="171"/>
      <c r="N27" s="1"/>
      <c r="O27" s="7" t="s">
        <v>14</v>
      </c>
      <c r="P27" s="1"/>
      <c r="Q27" s="1"/>
      <c r="R27" s="1"/>
    </row>
    <row r="28" spans="1:18" x14ac:dyDescent="0.25">
      <c r="A28" s="1"/>
      <c r="B28" s="7" t="s">
        <v>15</v>
      </c>
      <c r="C28" s="102">
        <v>1.446</v>
      </c>
      <c r="D28" s="97">
        <v>11.815</v>
      </c>
      <c r="E28" s="103">
        <f t="shared" si="3"/>
        <v>13.260999999999999</v>
      </c>
      <c r="F28" s="59">
        <f t="shared" si="1"/>
        <v>33480.165289256198</v>
      </c>
      <c r="G28" s="106">
        <v>40511</v>
      </c>
      <c r="H28" s="61">
        <f t="shared" si="2"/>
        <v>3054.897820677174</v>
      </c>
      <c r="I28" s="51"/>
      <c r="J28" s="166"/>
      <c r="K28" s="168"/>
      <c r="L28" s="168"/>
      <c r="M28" s="164"/>
      <c r="N28" s="1"/>
      <c r="O28" s="7" t="s">
        <v>15</v>
      </c>
      <c r="P28" s="1"/>
      <c r="Q28" s="1"/>
      <c r="R28" s="1"/>
    </row>
    <row r="29" spans="1:18" x14ac:dyDescent="0.25">
      <c r="A29" s="1"/>
      <c r="B29" s="7" t="s">
        <v>16</v>
      </c>
      <c r="C29" s="102">
        <v>1.7969999999999999</v>
      </c>
      <c r="D29" s="97">
        <v>18.440999999999999</v>
      </c>
      <c r="E29" s="103">
        <f t="shared" si="3"/>
        <v>20.238</v>
      </c>
      <c r="F29" s="59">
        <f t="shared" si="1"/>
        <v>48403.305785123972</v>
      </c>
      <c r="G29" s="106">
        <v>58568</v>
      </c>
      <c r="H29" s="61">
        <f t="shared" si="2"/>
        <v>2893.9618539381363</v>
      </c>
      <c r="I29" s="51"/>
      <c r="J29" s="165">
        <v>21</v>
      </c>
      <c r="K29" s="167">
        <f>1228.08+769.56</f>
        <v>1997.6399999999999</v>
      </c>
      <c r="L29" s="167">
        <f>K29*1.1</f>
        <v>2197.404</v>
      </c>
      <c r="M29" s="163">
        <f>L29/J29</f>
        <v>104.63828571428571</v>
      </c>
      <c r="N29" s="1"/>
      <c r="O29" s="7" t="s">
        <v>16</v>
      </c>
      <c r="P29" s="1"/>
      <c r="Q29" s="1"/>
      <c r="R29" s="1"/>
    </row>
    <row r="30" spans="1:18" x14ac:dyDescent="0.25">
      <c r="A30" s="1"/>
      <c r="B30" s="7" t="s">
        <v>17</v>
      </c>
      <c r="C30" s="104">
        <v>3.0139999999999998</v>
      </c>
      <c r="D30" s="99">
        <v>24.457999999999998</v>
      </c>
      <c r="E30" s="105">
        <f t="shared" si="3"/>
        <v>27.471999999999998</v>
      </c>
      <c r="F30" s="60">
        <f t="shared" si="1"/>
        <v>64545.454545454544</v>
      </c>
      <c r="G30" s="107">
        <v>78100</v>
      </c>
      <c r="H30" s="61">
        <f t="shared" si="2"/>
        <v>2842.8945835760051</v>
      </c>
      <c r="I30" s="51"/>
      <c r="J30" s="166"/>
      <c r="K30" s="168"/>
      <c r="L30" s="168"/>
      <c r="M30" s="164"/>
      <c r="N30" s="1"/>
      <c r="O30" s="7" t="s">
        <v>17</v>
      </c>
      <c r="P30" s="1"/>
      <c r="Q30" s="1"/>
      <c r="R30" s="1"/>
    </row>
    <row r="31" spans="1:18" x14ac:dyDescent="0.25">
      <c r="A31" s="1">
        <v>2021</v>
      </c>
      <c r="B31" s="7" t="s">
        <v>6</v>
      </c>
      <c r="C31" s="100">
        <v>2.3460000000000001</v>
      </c>
      <c r="D31" s="95">
        <v>26.568000000000001</v>
      </c>
      <c r="E31" s="101">
        <f>C31+D31</f>
        <v>28.914000000000001</v>
      </c>
      <c r="F31" s="58">
        <f t="shared" si="1"/>
        <v>62128.099173553717</v>
      </c>
      <c r="G31" s="108">
        <v>75175</v>
      </c>
      <c r="H31" s="61">
        <f t="shared" si="2"/>
        <v>2599.9515805492147</v>
      </c>
      <c r="I31" s="51"/>
      <c r="J31" s="165">
        <v>45</v>
      </c>
      <c r="K31" s="167">
        <f>2684.25+1682.55</f>
        <v>4366.8</v>
      </c>
      <c r="L31" s="167">
        <f>K31*1.1</f>
        <v>4803.4800000000005</v>
      </c>
      <c r="M31" s="163">
        <f>L31/J31</f>
        <v>106.74400000000001</v>
      </c>
      <c r="N31" s="1"/>
      <c r="O31" s="7" t="s">
        <v>6</v>
      </c>
      <c r="P31" s="1">
        <v>2021</v>
      </c>
      <c r="Q31" s="1"/>
      <c r="R31" s="1"/>
    </row>
    <row r="32" spans="1:18" x14ac:dyDescent="0.25">
      <c r="A32" s="1"/>
      <c r="B32" s="7" t="s">
        <v>7</v>
      </c>
      <c r="C32" s="102">
        <v>1.8</v>
      </c>
      <c r="D32" s="97">
        <v>26.079000000000001</v>
      </c>
      <c r="E32" s="103">
        <f t="shared" ref="E32:E42" si="4">C32+D32</f>
        <v>27.879000000000001</v>
      </c>
      <c r="F32" s="59">
        <f t="shared" si="1"/>
        <v>59229.752066115703</v>
      </c>
      <c r="G32" s="106">
        <v>71668</v>
      </c>
      <c r="H32" s="61">
        <f t="shared" si="2"/>
        <v>2570.6804404749091</v>
      </c>
      <c r="I32" s="51"/>
      <c r="J32" s="169"/>
      <c r="K32" s="170"/>
      <c r="L32" s="170"/>
      <c r="M32" s="171"/>
      <c r="N32" s="1"/>
      <c r="O32" s="7" t="s">
        <v>7</v>
      </c>
      <c r="P32" s="1"/>
      <c r="Q32" s="1"/>
      <c r="R32" s="1"/>
    </row>
    <row r="33" spans="1:18" x14ac:dyDescent="0.25">
      <c r="A33" s="1"/>
      <c r="B33" s="7" t="s">
        <v>8</v>
      </c>
      <c r="C33" s="102">
        <v>1.1100000000000001</v>
      </c>
      <c r="D33" s="97">
        <v>20.452999999999999</v>
      </c>
      <c r="E33" s="103">
        <f t="shared" si="4"/>
        <v>21.562999999999999</v>
      </c>
      <c r="F33" s="59">
        <f t="shared" si="1"/>
        <v>46080.165289256198</v>
      </c>
      <c r="G33" s="106">
        <v>55757</v>
      </c>
      <c r="H33" s="61">
        <f t="shared" si="2"/>
        <v>2585.7719241292957</v>
      </c>
      <c r="I33" s="51"/>
      <c r="J33" s="166"/>
      <c r="K33" s="168"/>
      <c r="L33" s="168"/>
      <c r="M33" s="164"/>
      <c r="N33" s="1"/>
      <c r="O33" s="7" t="s">
        <v>8</v>
      </c>
      <c r="P33" s="1"/>
      <c r="Q33" s="1"/>
      <c r="R33" s="1"/>
    </row>
    <row r="34" spans="1:18" x14ac:dyDescent="0.25">
      <c r="A34" s="1"/>
      <c r="B34" s="7" t="s">
        <v>9</v>
      </c>
      <c r="C34" s="102">
        <v>0.93500000000000005</v>
      </c>
      <c r="D34" s="97">
        <v>13.065</v>
      </c>
      <c r="E34" s="110">
        <f>C34+D34</f>
        <v>14</v>
      </c>
      <c r="F34" s="59">
        <f t="shared" si="1"/>
        <v>31558.677685950413</v>
      </c>
      <c r="G34" s="106">
        <v>38186</v>
      </c>
      <c r="H34" s="61">
        <f t="shared" si="2"/>
        <v>2727.5714285714284</v>
      </c>
      <c r="I34" s="51"/>
      <c r="J34" s="165">
        <v>625</v>
      </c>
      <c r="K34" s="167">
        <f>37281.25+23368.75</f>
        <v>60650</v>
      </c>
      <c r="L34" s="167">
        <f>K34*1.1</f>
        <v>66715</v>
      </c>
      <c r="M34" s="163">
        <f>L34/J34</f>
        <v>106.744</v>
      </c>
      <c r="N34" s="1"/>
      <c r="O34" s="7" t="s">
        <v>9</v>
      </c>
      <c r="P34" s="1"/>
      <c r="Q34" s="1"/>
      <c r="R34" s="1"/>
    </row>
    <row r="35" spans="1:18" x14ac:dyDescent="0.25">
      <c r="A35" s="1"/>
      <c r="B35" s="7" t="s">
        <v>10</v>
      </c>
      <c r="C35" s="102">
        <v>1.177</v>
      </c>
      <c r="D35" s="97">
        <v>3.5289999999999999</v>
      </c>
      <c r="E35" s="103">
        <f t="shared" si="4"/>
        <v>4.7059999999999995</v>
      </c>
      <c r="F35" s="59">
        <f t="shared" si="1"/>
        <v>23113.223140495869</v>
      </c>
      <c r="G35" s="106">
        <v>27967</v>
      </c>
      <c r="H35" s="61">
        <f t="shared" si="2"/>
        <v>5942.8389290267751</v>
      </c>
      <c r="I35" s="51"/>
      <c r="J35" s="169"/>
      <c r="K35" s="170"/>
      <c r="L35" s="170"/>
      <c r="M35" s="171"/>
      <c r="N35" s="1"/>
      <c r="O35" s="7" t="s">
        <v>10</v>
      </c>
      <c r="P35" s="1"/>
      <c r="Q35" s="1"/>
      <c r="R35" s="1"/>
    </row>
    <row r="36" spans="1:18" x14ac:dyDescent="0.25">
      <c r="A36" s="1"/>
      <c r="B36" s="7" t="s">
        <v>11</v>
      </c>
      <c r="C36" s="102">
        <v>1.4219999999999999</v>
      </c>
      <c r="D36" s="97">
        <v>1.306</v>
      </c>
      <c r="E36" s="103">
        <f t="shared" si="4"/>
        <v>2.7279999999999998</v>
      </c>
      <c r="F36" s="59">
        <f t="shared" si="1"/>
        <v>11322.314049586777</v>
      </c>
      <c r="G36" s="106">
        <v>13700</v>
      </c>
      <c r="H36" s="61">
        <f t="shared" si="2"/>
        <v>5021.9941348973607</v>
      </c>
      <c r="I36" s="51"/>
      <c r="J36" s="169"/>
      <c r="K36" s="170"/>
      <c r="L36" s="170"/>
      <c r="M36" s="171"/>
      <c r="N36" s="1"/>
      <c r="O36" s="7" t="s">
        <v>11</v>
      </c>
      <c r="P36" s="1"/>
      <c r="Q36" s="1"/>
      <c r="R36" s="1"/>
    </row>
    <row r="37" spans="1:18" x14ac:dyDescent="0.25">
      <c r="A37" s="1"/>
      <c r="B37" s="7" t="s">
        <v>12</v>
      </c>
      <c r="C37" s="102">
        <v>1.3879999999999999</v>
      </c>
      <c r="D37" s="97">
        <v>0.59099999999999997</v>
      </c>
      <c r="E37" s="103">
        <f t="shared" si="4"/>
        <v>1.9789999999999999</v>
      </c>
      <c r="F37" s="59">
        <f t="shared" si="1"/>
        <v>9852.8925619834718</v>
      </c>
      <c r="G37" s="106">
        <v>11922</v>
      </c>
      <c r="H37" s="61">
        <f t="shared" si="2"/>
        <v>6024.2546740778171</v>
      </c>
      <c r="I37" s="51"/>
      <c r="J37" s="169"/>
      <c r="K37" s="170"/>
      <c r="L37" s="170"/>
      <c r="M37" s="171"/>
      <c r="N37" s="1"/>
      <c r="O37" s="7" t="s">
        <v>12</v>
      </c>
      <c r="P37" s="1"/>
      <c r="Q37" s="1"/>
      <c r="R37" s="1"/>
    </row>
    <row r="38" spans="1:18" x14ac:dyDescent="0.25">
      <c r="A38" s="1"/>
      <c r="B38" s="7" t="s">
        <v>13</v>
      </c>
      <c r="C38" s="102">
        <v>1.421</v>
      </c>
      <c r="D38" s="97">
        <v>0.80100000000000005</v>
      </c>
      <c r="E38" s="103">
        <f t="shared" si="4"/>
        <v>2.222</v>
      </c>
      <c r="F38" s="59">
        <f t="shared" si="1"/>
        <v>10371.07438016529</v>
      </c>
      <c r="G38" s="106">
        <v>12549</v>
      </c>
      <c r="H38" s="61">
        <f t="shared" si="2"/>
        <v>5647.6147614761476</v>
      </c>
      <c r="I38" s="51"/>
      <c r="J38" s="169"/>
      <c r="K38" s="170"/>
      <c r="L38" s="170"/>
      <c r="M38" s="171"/>
      <c r="N38" s="1"/>
      <c r="O38" s="7" t="s">
        <v>13</v>
      </c>
      <c r="P38" s="1"/>
      <c r="Q38" s="1"/>
      <c r="R38" s="1"/>
    </row>
    <row r="39" spans="1:18" x14ac:dyDescent="0.25">
      <c r="A39" s="1"/>
      <c r="B39" s="7" t="s">
        <v>14</v>
      </c>
      <c r="C39" s="102">
        <v>1.286</v>
      </c>
      <c r="D39" s="97">
        <v>2.278</v>
      </c>
      <c r="E39" s="103">
        <f t="shared" si="4"/>
        <v>3.5640000000000001</v>
      </c>
      <c r="F39" s="59">
        <f t="shared" si="1"/>
        <v>12635.537190082645</v>
      </c>
      <c r="G39" s="106">
        <v>15289</v>
      </c>
      <c r="H39" s="61">
        <f t="shared" si="2"/>
        <v>4289.842873176206</v>
      </c>
      <c r="I39" s="51"/>
      <c r="J39" s="169"/>
      <c r="K39" s="170"/>
      <c r="L39" s="170"/>
      <c r="M39" s="171"/>
      <c r="N39" s="1"/>
      <c r="O39" s="7" t="s">
        <v>14</v>
      </c>
      <c r="P39" s="1"/>
      <c r="Q39" s="1"/>
      <c r="R39" s="1"/>
    </row>
    <row r="40" spans="1:18" x14ac:dyDescent="0.25">
      <c r="A40" s="1"/>
      <c r="B40" s="7" t="s">
        <v>15</v>
      </c>
      <c r="C40" s="102">
        <v>3.27</v>
      </c>
      <c r="D40" s="97">
        <v>13.295</v>
      </c>
      <c r="E40" s="103">
        <f t="shared" si="4"/>
        <v>16.565000000000001</v>
      </c>
      <c r="F40" s="59">
        <f t="shared" si="1"/>
        <v>40764.462809917357</v>
      </c>
      <c r="G40" s="106">
        <v>49325</v>
      </c>
      <c r="H40" s="61">
        <f t="shared" si="2"/>
        <v>2977.6637488680954</v>
      </c>
      <c r="I40" s="51"/>
      <c r="J40" s="169"/>
      <c r="K40" s="170"/>
      <c r="L40" s="170"/>
      <c r="M40" s="171"/>
      <c r="N40" s="1"/>
      <c r="O40" s="7" t="s">
        <v>15</v>
      </c>
      <c r="P40" s="1"/>
      <c r="Q40" s="1"/>
      <c r="R40" s="1"/>
    </row>
    <row r="41" spans="1:18" x14ac:dyDescent="0.25">
      <c r="A41" s="1"/>
      <c r="B41" s="7" t="s">
        <v>16</v>
      </c>
      <c r="C41" s="102">
        <v>5.0949999999999998</v>
      </c>
      <c r="D41" s="97">
        <v>21.481999999999999</v>
      </c>
      <c r="E41" s="103">
        <f t="shared" si="4"/>
        <v>26.576999999999998</v>
      </c>
      <c r="F41" s="59">
        <f t="shared" si="1"/>
        <v>52053.719008264467</v>
      </c>
      <c r="G41" s="106">
        <v>62985</v>
      </c>
      <c r="H41" s="61">
        <f t="shared" si="2"/>
        <v>2369.9063099672653</v>
      </c>
      <c r="I41" s="51"/>
      <c r="J41" s="166"/>
      <c r="K41" s="168"/>
      <c r="L41" s="168"/>
      <c r="M41" s="164"/>
      <c r="N41" s="1"/>
      <c r="O41" s="7" t="s">
        <v>16</v>
      </c>
      <c r="P41" s="1"/>
      <c r="Q41" s="1"/>
      <c r="R41" s="1"/>
    </row>
    <row r="42" spans="1:18" x14ac:dyDescent="0.25">
      <c r="A42" s="1"/>
      <c r="B42" s="7" t="s">
        <v>17</v>
      </c>
      <c r="C42" s="109">
        <v>4.5289999999999999</v>
      </c>
      <c r="D42" s="98">
        <v>25.594000000000001</v>
      </c>
      <c r="E42" s="105">
        <f t="shared" si="4"/>
        <v>30.123000000000001</v>
      </c>
      <c r="F42" s="60">
        <f t="shared" si="1"/>
        <v>56119.008264462813</v>
      </c>
      <c r="G42" s="107">
        <v>67904</v>
      </c>
      <c r="H42" s="61">
        <f t="shared" si="2"/>
        <v>2254.2243468446036</v>
      </c>
      <c r="I42" s="51"/>
      <c r="J42" s="62">
        <v>35</v>
      </c>
      <c r="K42" s="60">
        <f>2087.75+1308.65</f>
        <v>3396.4</v>
      </c>
      <c r="L42" s="60">
        <f>K42*1.1</f>
        <v>3736.0400000000004</v>
      </c>
      <c r="M42" s="63">
        <f>L42/J42</f>
        <v>106.74400000000001</v>
      </c>
      <c r="N42" s="1"/>
      <c r="O42" s="7" t="s">
        <v>17</v>
      </c>
      <c r="P42" s="1"/>
      <c r="Q42" s="1"/>
      <c r="R42" s="1"/>
    </row>
  </sheetData>
  <mergeCells count="32">
    <mergeCell ref="J31:J33"/>
    <mergeCell ref="K31:K33"/>
    <mergeCell ref="L31:L33"/>
    <mergeCell ref="M31:M33"/>
    <mergeCell ref="J34:J41"/>
    <mergeCell ref="K34:K41"/>
    <mergeCell ref="L34:L41"/>
    <mergeCell ref="M34:M41"/>
    <mergeCell ref="J7:J11"/>
    <mergeCell ref="K7:K11"/>
    <mergeCell ref="L7:L11"/>
    <mergeCell ref="M7:M11"/>
    <mergeCell ref="M12:M16"/>
    <mergeCell ref="J12:J16"/>
    <mergeCell ref="K12:K16"/>
    <mergeCell ref="L12:L16"/>
    <mergeCell ref="M17:M18"/>
    <mergeCell ref="J29:J30"/>
    <mergeCell ref="K29:K30"/>
    <mergeCell ref="L29:L30"/>
    <mergeCell ref="M29:M30"/>
    <mergeCell ref="J17:J18"/>
    <mergeCell ref="K17:K18"/>
    <mergeCell ref="L17:L18"/>
    <mergeCell ref="M19:M22"/>
    <mergeCell ref="J23:J28"/>
    <mergeCell ref="K23:K28"/>
    <mergeCell ref="L23:L28"/>
    <mergeCell ref="M23:M28"/>
    <mergeCell ref="J19:J22"/>
    <mergeCell ref="K19:K22"/>
    <mergeCell ref="L19:L22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17"/>
  <sheetViews>
    <sheetView zoomScaleNormal="100" workbookViewId="0">
      <selection activeCell="B15" sqref="B15:E17"/>
    </sheetView>
  </sheetViews>
  <sheetFormatPr defaultColWidth="9.140625" defaultRowHeight="12.75" x14ac:dyDescent="0.2"/>
  <cols>
    <col min="1" max="1" width="2.140625" style="47" customWidth="1"/>
    <col min="2" max="3" width="19.5703125" style="47" customWidth="1"/>
    <col min="4" max="4" width="10.28515625" style="47" customWidth="1"/>
    <col min="5" max="5" width="28.42578125" style="47" customWidth="1"/>
    <col min="6" max="6" width="2.42578125" style="47" customWidth="1"/>
    <col min="7" max="7" width="2" style="47" customWidth="1"/>
    <col min="8" max="8" width="15.42578125" style="47" customWidth="1"/>
    <col min="9" max="16384" width="9.140625" style="47"/>
  </cols>
  <sheetData>
    <row r="2" spans="2:8" x14ac:dyDescent="0.2">
      <c r="B2" s="183" t="s">
        <v>74</v>
      </c>
      <c r="C2" s="184"/>
      <c r="D2" s="184"/>
      <c r="E2" s="185"/>
    </row>
    <row r="4" spans="2:8" ht="45.75" customHeight="1" x14ac:dyDescent="0.2">
      <c r="B4" s="177" t="s">
        <v>73</v>
      </c>
      <c r="C4" s="178"/>
      <c r="D4" s="179"/>
      <c r="E4" s="50" t="s">
        <v>175</v>
      </c>
      <c r="H4" s="49"/>
    </row>
    <row r="5" spans="2:8" ht="24" customHeight="1" x14ac:dyDescent="0.2">
      <c r="B5" s="177" t="s">
        <v>75</v>
      </c>
      <c r="C5" s="178"/>
      <c r="D5" s="179"/>
      <c r="E5" s="48">
        <v>0</v>
      </c>
      <c r="H5" s="49"/>
    </row>
    <row r="6" spans="2:8" ht="26.25" customHeight="1" x14ac:dyDescent="0.2">
      <c r="B6" s="180" t="s">
        <v>72</v>
      </c>
      <c r="C6" s="181"/>
      <c r="D6" s="182"/>
      <c r="E6" s="48" t="s">
        <v>76</v>
      </c>
      <c r="H6" s="49"/>
    </row>
    <row r="7" spans="2:8" ht="27" customHeight="1" x14ac:dyDescent="0.2">
      <c r="B7" s="189" t="s">
        <v>71</v>
      </c>
      <c r="C7" s="178"/>
      <c r="D7" s="179"/>
      <c r="E7" s="48" t="s">
        <v>173</v>
      </c>
      <c r="H7" s="49"/>
    </row>
    <row r="8" spans="2:8" ht="27" customHeight="1" x14ac:dyDescent="0.2">
      <c r="B8" s="189" t="s">
        <v>70</v>
      </c>
      <c r="C8" s="178"/>
      <c r="D8" s="179"/>
      <c r="E8" s="48" t="s">
        <v>176</v>
      </c>
      <c r="H8" s="49"/>
    </row>
    <row r="10" spans="2:8" ht="42" customHeight="1" x14ac:dyDescent="0.2">
      <c r="B10" s="177" t="s">
        <v>69</v>
      </c>
      <c r="C10" s="178"/>
      <c r="D10" s="179"/>
      <c r="E10" s="50" t="s">
        <v>177</v>
      </c>
      <c r="F10" s="174"/>
      <c r="G10" s="175"/>
      <c r="H10" s="175"/>
    </row>
    <row r="11" spans="2:8" ht="24.75" customHeight="1" x14ac:dyDescent="0.2">
      <c r="B11" s="186" t="s">
        <v>68</v>
      </c>
      <c r="C11" s="187"/>
      <c r="D11" s="188"/>
      <c r="E11" s="48">
        <v>48</v>
      </c>
      <c r="F11" s="176"/>
      <c r="G11" s="175"/>
      <c r="H11" s="175"/>
    </row>
    <row r="12" spans="2:8" ht="20.25" customHeight="1" x14ac:dyDescent="0.2">
      <c r="B12" s="177" t="s">
        <v>67</v>
      </c>
      <c r="C12" s="178"/>
      <c r="D12" s="179"/>
      <c r="E12" s="48" t="s">
        <v>79</v>
      </c>
      <c r="F12" s="176"/>
      <c r="G12" s="175"/>
      <c r="H12" s="175"/>
    </row>
    <row r="13" spans="2:8" ht="20.25" customHeight="1" x14ac:dyDescent="0.2">
      <c r="B13" s="177" t="s">
        <v>66</v>
      </c>
      <c r="C13" s="178"/>
      <c r="D13" s="179"/>
      <c r="E13" s="48" t="s">
        <v>79</v>
      </c>
      <c r="F13" s="176"/>
      <c r="G13" s="175"/>
      <c r="H13" s="175"/>
    </row>
    <row r="15" spans="2:8" x14ac:dyDescent="0.2">
      <c r="B15" s="172"/>
      <c r="C15" s="173"/>
      <c r="D15" s="173"/>
      <c r="E15" s="173"/>
    </row>
    <row r="16" spans="2:8" x14ac:dyDescent="0.2">
      <c r="B16" s="173"/>
      <c r="C16" s="173"/>
      <c r="D16" s="173"/>
      <c r="E16" s="173"/>
    </row>
    <row r="17" spans="2:5" x14ac:dyDescent="0.2">
      <c r="B17" s="173"/>
      <c r="C17" s="173"/>
      <c r="D17" s="173"/>
      <c r="E17" s="173"/>
    </row>
  </sheetData>
  <mergeCells count="12">
    <mergeCell ref="B15:E17"/>
    <mergeCell ref="F10:H13"/>
    <mergeCell ref="B13:D13"/>
    <mergeCell ref="B6:D6"/>
    <mergeCell ref="B2:E2"/>
    <mergeCell ref="B5:D5"/>
    <mergeCell ref="B10:D10"/>
    <mergeCell ref="B11:D11"/>
    <mergeCell ref="B12:D12"/>
    <mergeCell ref="B4:D4"/>
    <mergeCell ref="B7:D7"/>
    <mergeCell ref="B8:D8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T47"/>
  <sheetViews>
    <sheetView topLeftCell="A16" zoomScale="85" zoomScaleNormal="85" workbookViewId="0">
      <selection activeCell="B2" sqref="B2:C2"/>
    </sheetView>
  </sheetViews>
  <sheetFormatPr defaultColWidth="9.140625" defaultRowHeight="12.75" outlineLevelRow="1" outlineLevelCol="1" x14ac:dyDescent="0.2"/>
  <cols>
    <col min="1" max="2" width="9.140625" style="8"/>
    <col min="3" max="3" width="35.28515625" style="8" customWidth="1"/>
    <col min="4" max="4" width="20.140625" style="8" customWidth="1"/>
    <col min="5" max="5" width="8" style="8" customWidth="1"/>
    <col min="6" max="7" width="9.140625" style="8"/>
    <col min="8" max="8" width="11.140625" style="8" customWidth="1"/>
    <col min="9" max="9" width="12.85546875" style="8" customWidth="1"/>
    <col min="10" max="10" width="11" style="8" customWidth="1"/>
    <col min="11" max="11" width="11.28515625" style="8" customWidth="1"/>
    <col min="12" max="12" width="30.140625" style="8" customWidth="1"/>
    <col min="13" max="14" width="9.140625" style="8"/>
    <col min="15" max="15" width="9.140625" style="8" customWidth="1" outlineLevel="1"/>
    <col min="16" max="16" width="11.42578125" style="8" customWidth="1"/>
    <col min="17" max="17" width="9.140625" style="8"/>
    <col min="18" max="18" width="12.5703125" style="8" customWidth="1"/>
    <col min="19" max="16384" width="9.140625" style="8"/>
  </cols>
  <sheetData>
    <row r="1" spans="2:20" ht="27" thickBot="1" x14ac:dyDescent="0.45">
      <c r="B1" s="146" t="s">
        <v>174</v>
      </c>
      <c r="C1" s="36"/>
      <c r="D1" s="36"/>
      <c r="E1" s="37"/>
      <c r="F1" s="37"/>
      <c r="G1" s="37"/>
      <c r="H1" s="37"/>
      <c r="I1" s="37"/>
      <c r="J1" s="38"/>
      <c r="K1" s="39"/>
      <c r="L1" s="36"/>
      <c r="M1" s="37"/>
      <c r="N1" s="36"/>
      <c r="O1" s="38"/>
      <c r="P1" s="37"/>
      <c r="Q1" s="37"/>
      <c r="R1" s="37"/>
    </row>
    <row r="2" spans="2:20" ht="15" customHeight="1" x14ac:dyDescent="0.2">
      <c r="B2" s="190" t="s">
        <v>81</v>
      </c>
      <c r="C2" s="191"/>
      <c r="D2" s="92" t="s">
        <v>173</v>
      </c>
      <c r="E2" s="40" t="s">
        <v>42</v>
      </c>
      <c r="F2" s="9"/>
      <c r="G2" s="9"/>
      <c r="H2" s="9"/>
      <c r="I2" s="9"/>
      <c r="J2" s="9"/>
      <c r="K2" s="10"/>
      <c r="L2" s="41" t="s">
        <v>18</v>
      </c>
      <c r="M2" s="9"/>
      <c r="N2" s="9"/>
      <c r="O2" s="9"/>
      <c r="P2" s="9"/>
      <c r="Q2" s="9"/>
      <c r="R2" s="11"/>
    </row>
    <row r="3" spans="2:20" ht="51.75" customHeight="1" x14ac:dyDescent="0.2">
      <c r="B3" s="75" t="s">
        <v>80</v>
      </c>
      <c r="C3" s="12" t="s">
        <v>43</v>
      </c>
      <c r="D3" s="81" t="s">
        <v>19</v>
      </c>
      <c r="E3" s="13" t="s">
        <v>20</v>
      </c>
      <c r="F3" s="13" t="s">
        <v>21</v>
      </c>
      <c r="G3" s="13" t="s">
        <v>22</v>
      </c>
      <c r="H3" s="13" t="s">
        <v>23</v>
      </c>
      <c r="I3" s="13" t="s">
        <v>24</v>
      </c>
      <c r="J3" s="13" t="s">
        <v>25</v>
      </c>
      <c r="K3" s="14" t="s">
        <v>26</v>
      </c>
      <c r="L3" s="42" t="s">
        <v>27</v>
      </c>
      <c r="M3" s="15" t="s">
        <v>28</v>
      </c>
      <c r="N3" s="15" t="s">
        <v>29</v>
      </c>
      <c r="O3" s="15" t="s">
        <v>30</v>
      </c>
      <c r="P3" s="15" t="s">
        <v>31</v>
      </c>
      <c r="Q3" s="15" t="s">
        <v>32</v>
      </c>
      <c r="R3" s="16" t="s">
        <v>33</v>
      </c>
    </row>
    <row r="4" spans="2:20" ht="16.5" customHeight="1" thickBot="1" x14ac:dyDescent="0.25">
      <c r="B4" s="76"/>
      <c r="C4" s="18"/>
      <c r="D4" s="82"/>
      <c r="E4" s="43" t="s">
        <v>34</v>
      </c>
      <c r="F4" s="19" t="s">
        <v>35</v>
      </c>
      <c r="G4" s="19" t="s">
        <v>36</v>
      </c>
      <c r="H4" s="19" t="s">
        <v>35</v>
      </c>
      <c r="I4" s="43" t="s">
        <v>37</v>
      </c>
      <c r="J4" s="19" t="s">
        <v>36</v>
      </c>
      <c r="K4" s="44" t="s">
        <v>38</v>
      </c>
      <c r="L4" s="17"/>
      <c r="M4" s="43" t="s">
        <v>34</v>
      </c>
      <c r="N4" s="19" t="s">
        <v>35</v>
      </c>
      <c r="O4" s="19" t="s">
        <v>36</v>
      </c>
      <c r="P4" s="19" t="s">
        <v>38</v>
      </c>
      <c r="Q4" s="43" t="s">
        <v>38</v>
      </c>
      <c r="R4" s="44" t="s">
        <v>39</v>
      </c>
    </row>
    <row r="5" spans="2:20" ht="14.45" customHeight="1" outlineLevel="1" thickTop="1" x14ac:dyDescent="0.25">
      <c r="B5" s="77"/>
      <c r="C5" s="84"/>
      <c r="D5" s="64"/>
      <c r="E5" s="87"/>
      <c r="F5" s="88"/>
      <c r="G5" s="71">
        <v>0</v>
      </c>
      <c r="H5" s="65">
        <f>F5*(1+G5)</f>
        <v>0</v>
      </c>
      <c r="I5" s="65">
        <v>0</v>
      </c>
      <c r="J5" s="66">
        <v>0</v>
      </c>
      <c r="K5" s="85">
        <f>(H5/1000*I5)*J5*E5</f>
        <v>0</v>
      </c>
      <c r="L5" s="45"/>
      <c r="M5" s="22"/>
      <c r="N5" s="23"/>
      <c r="O5" s="24"/>
      <c r="P5" s="25"/>
      <c r="Q5" s="22"/>
      <c r="R5" s="21"/>
      <c r="T5" s="20"/>
    </row>
    <row r="6" spans="2:20" ht="14.45" customHeight="1" outlineLevel="1" x14ac:dyDescent="0.25">
      <c r="B6" s="78"/>
      <c r="C6" s="84"/>
      <c r="D6" s="64"/>
      <c r="E6" s="87"/>
      <c r="F6" s="88"/>
      <c r="G6" s="71">
        <f>G5</f>
        <v>0</v>
      </c>
      <c r="H6" s="65">
        <f t="shared" ref="H6:H45" si="0">F6*(1+G6)</f>
        <v>0</v>
      </c>
      <c r="I6" s="67">
        <f>I5</f>
        <v>0</v>
      </c>
      <c r="J6" s="66">
        <f>J5</f>
        <v>0</v>
      </c>
      <c r="K6" s="86">
        <f t="shared" ref="K6:K45" si="1">(H6/1000*I6)*J6*E6</f>
        <v>0</v>
      </c>
      <c r="L6" s="46"/>
      <c r="M6" s="27"/>
      <c r="N6" s="28"/>
      <c r="O6" s="29"/>
      <c r="P6" s="30"/>
      <c r="Q6" s="27"/>
      <c r="R6" s="26"/>
      <c r="T6" s="20"/>
    </row>
    <row r="7" spans="2:20" ht="14.45" customHeight="1" outlineLevel="1" x14ac:dyDescent="0.25">
      <c r="B7" s="78"/>
      <c r="C7" s="84"/>
      <c r="D7" s="64"/>
      <c r="E7" s="87"/>
      <c r="F7" s="88"/>
      <c r="G7" s="71">
        <f t="shared" ref="G7:G45" si="2">G6</f>
        <v>0</v>
      </c>
      <c r="H7" s="65">
        <f t="shared" si="0"/>
        <v>0</v>
      </c>
      <c r="I7" s="67">
        <f t="shared" ref="I7:I45" si="3">I6</f>
        <v>0</v>
      </c>
      <c r="J7" s="66">
        <f t="shared" ref="J7:J45" si="4">J6</f>
        <v>0</v>
      </c>
      <c r="K7" s="86">
        <f t="shared" si="1"/>
        <v>0</v>
      </c>
      <c r="L7" s="46"/>
      <c r="M7" s="27"/>
      <c r="N7" s="28"/>
      <c r="O7" s="29"/>
      <c r="P7" s="30"/>
      <c r="Q7" s="27"/>
      <c r="R7" s="26"/>
      <c r="T7" s="20"/>
    </row>
    <row r="8" spans="2:20" ht="14.45" customHeight="1" outlineLevel="1" x14ac:dyDescent="0.25">
      <c r="B8" s="78"/>
      <c r="C8" s="84"/>
      <c r="D8" s="64"/>
      <c r="E8" s="87"/>
      <c r="F8" s="88"/>
      <c r="G8" s="71">
        <f t="shared" si="2"/>
        <v>0</v>
      </c>
      <c r="H8" s="65">
        <f t="shared" si="0"/>
        <v>0</v>
      </c>
      <c r="I8" s="67">
        <f t="shared" si="3"/>
        <v>0</v>
      </c>
      <c r="J8" s="66">
        <f t="shared" si="4"/>
        <v>0</v>
      </c>
      <c r="K8" s="86">
        <f t="shared" si="1"/>
        <v>0</v>
      </c>
      <c r="L8" s="46"/>
      <c r="M8" s="27"/>
      <c r="N8" s="28"/>
      <c r="O8" s="29"/>
      <c r="P8" s="30"/>
      <c r="Q8" s="27"/>
      <c r="R8" s="26"/>
      <c r="T8" s="20"/>
    </row>
    <row r="9" spans="2:20" ht="14.45" customHeight="1" outlineLevel="1" x14ac:dyDescent="0.25">
      <c r="B9" s="78"/>
      <c r="C9" s="84"/>
      <c r="D9" s="64"/>
      <c r="E9" s="87"/>
      <c r="F9" s="88"/>
      <c r="G9" s="71">
        <f t="shared" si="2"/>
        <v>0</v>
      </c>
      <c r="H9" s="65">
        <f t="shared" si="0"/>
        <v>0</v>
      </c>
      <c r="I9" s="67">
        <f t="shared" si="3"/>
        <v>0</v>
      </c>
      <c r="J9" s="66">
        <f t="shared" si="4"/>
        <v>0</v>
      </c>
      <c r="K9" s="86">
        <f t="shared" si="1"/>
        <v>0</v>
      </c>
      <c r="L9" s="46"/>
      <c r="M9" s="27"/>
      <c r="N9" s="28"/>
      <c r="O9" s="29"/>
      <c r="P9" s="30"/>
      <c r="Q9" s="27"/>
      <c r="R9" s="26"/>
      <c r="T9" s="20"/>
    </row>
    <row r="10" spans="2:20" ht="14.45" customHeight="1" outlineLevel="1" x14ac:dyDescent="0.25">
      <c r="B10" s="78"/>
      <c r="C10" s="84"/>
      <c r="D10" s="64"/>
      <c r="E10" s="87"/>
      <c r="F10" s="88"/>
      <c r="G10" s="71">
        <f t="shared" si="2"/>
        <v>0</v>
      </c>
      <c r="H10" s="65">
        <f t="shared" si="0"/>
        <v>0</v>
      </c>
      <c r="I10" s="67">
        <f t="shared" si="3"/>
        <v>0</v>
      </c>
      <c r="J10" s="66">
        <f t="shared" si="4"/>
        <v>0</v>
      </c>
      <c r="K10" s="86">
        <f t="shared" si="1"/>
        <v>0</v>
      </c>
      <c r="L10" s="46"/>
      <c r="M10" s="27"/>
      <c r="N10" s="28"/>
      <c r="O10" s="29"/>
      <c r="P10" s="30"/>
      <c r="Q10" s="27"/>
      <c r="R10" s="26"/>
      <c r="T10" s="20"/>
    </row>
    <row r="11" spans="2:20" ht="14.45" customHeight="1" outlineLevel="1" x14ac:dyDescent="0.25">
      <c r="B11" s="78"/>
      <c r="C11" s="84"/>
      <c r="D11" s="64"/>
      <c r="E11" s="87"/>
      <c r="F11" s="88"/>
      <c r="G11" s="71">
        <f t="shared" si="2"/>
        <v>0</v>
      </c>
      <c r="H11" s="65">
        <f t="shared" si="0"/>
        <v>0</v>
      </c>
      <c r="I11" s="67">
        <f t="shared" si="3"/>
        <v>0</v>
      </c>
      <c r="J11" s="66">
        <f t="shared" si="4"/>
        <v>0</v>
      </c>
      <c r="K11" s="86">
        <f t="shared" si="1"/>
        <v>0</v>
      </c>
      <c r="L11" s="46"/>
      <c r="M11" s="27"/>
      <c r="N11" s="28"/>
      <c r="O11" s="29"/>
      <c r="P11" s="30"/>
      <c r="Q11" s="27"/>
      <c r="R11" s="26"/>
      <c r="T11" s="20"/>
    </row>
    <row r="12" spans="2:20" ht="14.45" customHeight="1" outlineLevel="1" x14ac:dyDescent="0.25">
      <c r="B12" s="192"/>
      <c r="C12" s="84"/>
      <c r="D12" s="64"/>
      <c r="E12" s="87"/>
      <c r="F12" s="88"/>
      <c r="G12" s="71">
        <f t="shared" si="2"/>
        <v>0</v>
      </c>
      <c r="H12" s="65">
        <f t="shared" si="0"/>
        <v>0</v>
      </c>
      <c r="I12" s="67">
        <f t="shared" si="3"/>
        <v>0</v>
      </c>
      <c r="J12" s="66">
        <f t="shared" si="4"/>
        <v>0</v>
      </c>
      <c r="K12" s="86">
        <f t="shared" si="1"/>
        <v>0</v>
      </c>
      <c r="L12" s="46"/>
      <c r="M12" s="27"/>
      <c r="N12" s="28"/>
      <c r="O12" s="29"/>
      <c r="P12" s="30"/>
      <c r="Q12" s="27"/>
      <c r="R12" s="26"/>
      <c r="T12" s="20"/>
    </row>
    <row r="13" spans="2:20" ht="14.45" customHeight="1" outlineLevel="1" x14ac:dyDescent="0.25">
      <c r="B13" s="193"/>
      <c r="C13" s="84"/>
      <c r="D13" s="64"/>
      <c r="E13" s="87"/>
      <c r="F13" s="88"/>
      <c r="G13" s="71">
        <f t="shared" si="2"/>
        <v>0</v>
      </c>
      <c r="H13" s="65">
        <f t="shared" si="0"/>
        <v>0</v>
      </c>
      <c r="I13" s="67">
        <f t="shared" si="3"/>
        <v>0</v>
      </c>
      <c r="J13" s="66">
        <f t="shared" si="4"/>
        <v>0</v>
      </c>
      <c r="K13" s="86">
        <f t="shared" si="1"/>
        <v>0</v>
      </c>
      <c r="L13" s="46"/>
      <c r="M13" s="27"/>
      <c r="N13" s="28"/>
      <c r="O13" s="29"/>
      <c r="P13" s="30"/>
      <c r="Q13" s="27"/>
      <c r="R13" s="26"/>
      <c r="T13" s="20"/>
    </row>
    <row r="14" spans="2:20" ht="14.45" customHeight="1" outlineLevel="1" x14ac:dyDescent="0.25">
      <c r="B14" s="78"/>
      <c r="C14" s="84"/>
      <c r="D14" s="64"/>
      <c r="E14" s="87"/>
      <c r="F14" s="88"/>
      <c r="G14" s="71">
        <f t="shared" si="2"/>
        <v>0</v>
      </c>
      <c r="H14" s="65">
        <f t="shared" si="0"/>
        <v>0</v>
      </c>
      <c r="I14" s="67">
        <f t="shared" si="3"/>
        <v>0</v>
      </c>
      <c r="J14" s="66">
        <f t="shared" si="4"/>
        <v>0</v>
      </c>
      <c r="K14" s="86">
        <f t="shared" si="1"/>
        <v>0</v>
      </c>
      <c r="L14" s="46"/>
      <c r="M14" s="27"/>
      <c r="N14" s="28"/>
      <c r="O14" s="29"/>
      <c r="P14" s="30"/>
      <c r="Q14" s="27"/>
      <c r="R14" s="26"/>
      <c r="T14" s="20"/>
    </row>
    <row r="15" spans="2:20" ht="14.45" customHeight="1" outlineLevel="1" x14ac:dyDescent="0.25">
      <c r="B15" s="78"/>
      <c r="C15" s="84"/>
      <c r="D15" s="64"/>
      <c r="E15" s="87"/>
      <c r="F15" s="88"/>
      <c r="G15" s="71">
        <f t="shared" si="2"/>
        <v>0</v>
      </c>
      <c r="H15" s="65">
        <f t="shared" si="0"/>
        <v>0</v>
      </c>
      <c r="I15" s="67">
        <f t="shared" si="3"/>
        <v>0</v>
      </c>
      <c r="J15" s="66">
        <f t="shared" si="4"/>
        <v>0</v>
      </c>
      <c r="K15" s="86">
        <f t="shared" si="1"/>
        <v>0</v>
      </c>
      <c r="L15" s="46"/>
      <c r="M15" s="27"/>
      <c r="N15" s="28"/>
      <c r="O15" s="29"/>
      <c r="P15" s="30"/>
      <c r="Q15" s="27"/>
      <c r="R15" s="26"/>
      <c r="T15" s="20"/>
    </row>
    <row r="16" spans="2:20" ht="14.45" customHeight="1" outlineLevel="1" x14ac:dyDescent="0.25">
      <c r="B16" s="78"/>
      <c r="C16" s="84"/>
      <c r="D16" s="64"/>
      <c r="E16" s="87"/>
      <c r="F16" s="88"/>
      <c r="G16" s="71">
        <f t="shared" si="2"/>
        <v>0</v>
      </c>
      <c r="H16" s="65">
        <f t="shared" si="0"/>
        <v>0</v>
      </c>
      <c r="I16" s="67">
        <f t="shared" si="3"/>
        <v>0</v>
      </c>
      <c r="J16" s="66">
        <f t="shared" si="4"/>
        <v>0</v>
      </c>
      <c r="K16" s="86">
        <f t="shared" si="1"/>
        <v>0</v>
      </c>
      <c r="L16" s="46"/>
      <c r="M16" s="27"/>
      <c r="N16" s="28"/>
      <c r="O16" s="29"/>
      <c r="P16" s="30"/>
      <c r="Q16" s="27"/>
      <c r="R16" s="26"/>
      <c r="T16" s="20"/>
    </row>
    <row r="17" spans="2:20" ht="14.45" customHeight="1" outlineLevel="1" x14ac:dyDescent="0.25">
      <c r="B17" s="78"/>
      <c r="C17" s="84"/>
      <c r="D17" s="64"/>
      <c r="E17" s="87"/>
      <c r="F17" s="88"/>
      <c r="G17" s="71">
        <f t="shared" si="2"/>
        <v>0</v>
      </c>
      <c r="H17" s="65">
        <f t="shared" si="0"/>
        <v>0</v>
      </c>
      <c r="I17" s="67">
        <f t="shared" si="3"/>
        <v>0</v>
      </c>
      <c r="J17" s="66">
        <f t="shared" si="4"/>
        <v>0</v>
      </c>
      <c r="K17" s="86">
        <f t="shared" si="1"/>
        <v>0</v>
      </c>
      <c r="L17" s="46"/>
      <c r="M17" s="27"/>
      <c r="N17" s="28"/>
      <c r="O17" s="29"/>
      <c r="P17" s="30"/>
      <c r="Q17" s="27"/>
      <c r="R17" s="26"/>
      <c r="T17" s="20"/>
    </row>
    <row r="18" spans="2:20" ht="14.45" customHeight="1" outlineLevel="1" x14ac:dyDescent="0.25">
      <c r="B18" s="78"/>
      <c r="C18" s="84"/>
      <c r="D18" s="64"/>
      <c r="E18" s="87"/>
      <c r="F18" s="88"/>
      <c r="G18" s="71">
        <f t="shared" si="2"/>
        <v>0</v>
      </c>
      <c r="H18" s="65">
        <f t="shared" si="0"/>
        <v>0</v>
      </c>
      <c r="I18" s="67">
        <f t="shared" si="3"/>
        <v>0</v>
      </c>
      <c r="J18" s="66">
        <f t="shared" si="4"/>
        <v>0</v>
      </c>
      <c r="K18" s="86">
        <f t="shared" si="1"/>
        <v>0</v>
      </c>
      <c r="L18" s="46"/>
      <c r="M18" s="27"/>
      <c r="N18" s="28"/>
      <c r="O18" s="29"/>
      <c r="P18" s="30"/>
      <c r="Q18" s="27"/>
      <c r="R18" s="26"/>
      <c r="T18" s="20"/>
    </row>
    <row r="19" spans="2:20" ht="14.45" customHeight="1" outlineLevel="1" x14ac:dyDescent="0.25">
      <c r="B19" s="78"/>
      <c r="C19" s="84"/>
      <c r="D19" s="64"/>
      <c r="E19" s="87"/>
      <c r="F19" s="88"/>
      <c r="G19" s="71">
        <f t="shared" si="2"/>
        <v>0</v>
      </c>
      <c r="H19" s="65">
        <f t="shared" si="0"/>
        <v>0</v>
      </c>
      <c r="I19" s="67">
        <f t="shared" si="3"/>
        <v>0</v>
      </c>
      <c r="J19" s="66">
        <f t="shared" si="4"/>
        <v>0</v>
      </c>
      <c r="K19" s="86">
        <f t="shared" si="1"/>
        <v>0</v>
      </c>
      <c r="L19" s="46"/>
      <c r="M19" s="27"/>
      <c r="N19" s="28"/>
      <c r="O19" s="29"/>
      <c r="P19" s="30"/>
      <c r="Q19" s="27"/>
      <c r="R19" s="26"/>
      <c r="T19" s="20"/>
    </row>
    <row r="20" spans="2:20" ht="14.45" customHeight="1" outlineLevel="1" x14ac:dyDescent="0.25">
      <c r="B20" s="78"/>
      <c r="C20" s="84"/>
      <c r="D20" s="64"/>
      <c r="E20" s="87"/>
      <c r="F20" s="88"/>
      <c r="G20" s="71">
        <f t="shared" si="2"/>
        <v>0</v>
      </c>
      <c r="H20" s="65">
        <f t="shared" si="0"/>
        <v>0</v>
      </c>
      <c r="I20" s="67">
        <f t="shared" si="3"/>
        <v>0</v>
      </c>
      <c r="J20" s="66">
        <f t="shared" si="4"/>
        <v>0</v>
      </c>
      <c r="K20" s="86">
        <f t="shared" si="1"/>
        <v>0</v>
      </c>
      <c r="L20" s="46"/>
      <c r="M20" s="27"/>
      <c r="N20" s="28"/>
      <c r="O20" s="29"/>
      <c r="P20" s="30"/>
      <c r="Q20" s="27"/>
      <c r="R20" s="26"/>
      <c r="T20" s="20"/>
    </row>
    <row r="21" spans="2:20" ht="14.45" customHeight="1" outlineLevel="1" x14ac:dyDescent="0.25">
      <c r="B21" s="78"/>
      <c r="C21" s="84"/>
      <c r="D21" s="64"/>
      <c r="E21" s="87"/>
      <c r="F21" s="88"/>
      <c r="G21" s="71">
        <f t="shared" si="2"/>
        <v>0</v>
      </c>
      <c r="H21" s="65">
        <f t="shared" si="0"/>
        <v>0</v>
      </c>
      <c r="I21" s="67">
        <f t="shared" si="3"/>
        <v>0</v>
      </c>
      <c r="J21" s="66">
        <f t="shared" si="4"/>
        <v>0</v>
      </c>
      <c r="K21" s="86">
        <f t="shared" si="1"/>
        <v>0</v>
      </c>
      <c r="L21" s="46"/>
      <c r="M21" s="27"/>
      <c r="N21" s="28"/>
      <c r="O21" s="29"/>
      <c r="P21" s="30"/>
      <c r="Q21" s="27"/>
      <c r="R21" s="26"/>
      <c r="T21" s="20"/>
    </row>
    <row r="22" spans="2:20" ht="14.45" customHeight="1" outlineLevel="1" x14ac:dyDescent="0.25">
      <c r="B22" s="78"/>
      <c r="C22" s="84"/>
      <c r="D22" s="64"/>
      <c r="E22" s="87"/>
      <c r="F22" s="88"/>
      <c r="G22" s="71">
        <f t="shared" si="2"/>
        <v>0</v>
      </c>
      <c r="H22" s="65">
        <f t="shared" si="0"/>
        <v>0</v>
      </c>
      <c r="I22" s="67">
        <f t="shared" si="3"/>
        <v>0</v>
      </c>
      <c r="J22" s="66">
        <f t="shared" si="4"/>
        <v>0</v>
      </c>
      <c r="K22" s="86">
        <f t="shared" si="1"/>
        <v>0</v>
      </c>
      <c r="L22" s="46"/>
      <c r="M22" s="27"/>
      <c r="N22" s="28"/>
      <c r="O22" s="29"/>
      <c r="P22" s="30"/>
      <c r="Q22" s="27"/>
      <c r="R22" s="26"/>
      <c r="T22" s="20"/>
    </row>
    <row r="23" spans="2:20" ht="14.45" customHeight="1" outlineLevel="1" x14ac:dyDescent="0.25">
      <c r="B23" s="78"/>
      <c r="C23" s="84"/>
      <c r="D23" s="64"/>
      <c r="E23" s="87"/>
      <c r="F23" s="88"/>
      <c r="G23" s="71">
        <f t="shared" si="2"/>
        <v>0</v>
      </c>
      <c r="H23" s="65">
        <f t="shared" si="0"/>
        <v>0</v>
      </c>
      <c r="I23" s="67">
        <f t="shared" si="3"/>
        <v>0</v>
      </c>
      <c r="J23" s="66">
        <f t="shared" si="4"/>
        <v>0</v>
      </c>
      <c r="K23" s="86">
        <f t="shared" si="1"/>
        <v>0</v>
      </c>
      <c r="L23" s="46"/>
      <c r="M23" s="27"/>
      <c r="N23" s="28"/>
      <c r="O23" s="29"/>
      <c r="P23" s="30"/>
      <c r="Q23" s="27"/>
      <c r="R23" s="26"/>
      <c r="T23" s="20"/>
    </row>
    <row r="24" spans="2:20" ht="14.45" customHeight="1" outlineLevel="1" x14ac:dyDescent="0.25">
      <c r="B24" s="79"/>
      <c r="C24" s="84"/>
      <c r="D24" s="64"/>
      <c r="E24" s="87"/>
      <c r="F24" s="88"/>
      <c r="G24" s="71">
        <f t="shared" si="2"/>
        <v>0</v>
      </c>
      <c r="H24" s="65">
        <f t="shared" si="0"/>
        <v>0</v>
      </c>
      <c r="I24" s="67">
        <f t="shared" si="3"/>
        <v>0</v>
      </c>
      <c r="J24" s="66">
        <f t="shared" si="4"/>
        <v>0</v>
      </c>
      <c r="K24" s="86">
        <f t="shared" si="1"/>
        <v>0</v>
      </c>
      <c r="L24" s="46"/>
      <c r="M24" s="27"/>
      <c r="N24" s="28"/>
      <c r="O24" s="29"/>
      <c r="P24" s="30"/>
      <c r="Q24" s="27"/>
      <c r="R24" s="26"/>
      <c r="T24" s="20"/>
    </row>
    <row r="25" spans="2:20" ht="14.45" customHeight="1" outlineLevel="1" x14ac:dyDescent="0.25">
      <c r="B25" s="78"/>
      <c r="C25" s="84"/>
      <c r="D25" s="64"/>
      <c r="E25" s="87"/>
      <c r="F25" s="88"/>
      <c r="G25" s="71">
        <f t="shared" si="2"/>
        <v>0</v>
      </c>
      <c r="H25" s="65">
        <f t="shared" si="0"/>
        <v>0</v>
      </c>
      <c r="I25" s="67">
        <f t="shared" si="3"/>
        <v>0</v>
      </c>
      <c r="J25" s="66">
        <f t="shared" si="4"/>
        <v>0</v>
      </c>
      <c r="K25" s="86">
        <f t="shared" si="1"/>
        <v>0</v>
      </c>
      <c r="L25" s="46"/>
      <c r="M25" s="27"/>
      <c r="N25" s="28"/>
      <c r="O25" s="29"/>
      <c r="P25" s="30"/>
      <c r="Q25" s="27"/>
      <c r="R25" s="26"/>
      <c r="T25" s="20"/>
    </row>
    <row r="26" spans="2:20" ht="14.45" customHeight="1" outlineLevel="1" x14ac:dyDescent="0.25">
      <c r="B26" s="78"/>
      <c r="C26" s="84"/>
      <c r="D26" s="64"/>
      <c r="E26" s="87"/>
      <c r="F26" s="88"/>
      <c r="G26" s="71">
        <f t="shared" si="2"/>
        <v>0</v>
      </c>
      <c r="H26" s="65">
        <f t="shared" si="0"/>
        <v>0</v>
      </c>
      <c r="I26" s="67">
        <f t="shared" si="3"/>
        <v>0</v>
      </c>
      <c r="J26" s="66">
        <f t="shared" si="4"/>
        <v>0</v>
      </c>
      <c r="K26" s="86">
        <f t="shared" si="1"/>
        <v>0</v>
      </c>
      <c r="L26" s="46"/>
      <c r="M26" s="27"/>
      <c r="N26" s="28"/>
      <c r="O26" s="29"/>
      <c r="P26" s="30"/>
      <c r="Q26" s="27"/>
      <c r="R26" s="26"/>
      <c r="T26" s="20"/>
    </row>
    <row r="27" spans="2:20" ht="14.45" customHeight="1" outlineLevel="1" x14ac:dyDescent="0.25">
      <c r="B27" s="78"/>
      <c r="C27" s="84"/>
      <c r="D27" s="64"/>
      <c r="E27" s="87"/>
      <c r="F27" s="88"/>
      <c r="G27" s="71">
        <f t="shared" si="2"/>
        <v>0</v>
      </c>
      <c r="H27" s="65">
        <f t="shared" si="0"/>
        <v>0</v>
      </c>
      <c r="I27" s="67">
        <f t="shared" si="3"/>
        <v>0</v>
      </c>
      <c r="J27" s="66">
        <f t="shared" si="4"/>
        <v>0</v>
      </c>
      <c r="K27" s="86">
        <f t="shared" si="1"/>
        <v>0</v>
      </c>
      <c r="L27" s="46"/>
      <c r="M27" s="27"/>
      <c r="N27" s="28"/>
      <c r="O27" s="29"/>
      <c r="P27" s="30"/>
      <c r="Q27" s="27"/>
      <c r="R27" s="26"/>
      <c r="T27" s="20"/>
    </row>
    <row r="28" spans="2:20" ht="14.45" customHeight="1" outlineLevel="1" x14ac:dyDescent="0.25">
      <c r="B28" s="78"/>
      <c r="C28" s="84"/>
      <c r="D28" s="64"/>
      <c r="E28" s="87"/>
      <c r="F28" s="88"/>
      <c r="G28" s="71">
        <f t="shared" si="2"/>
        <v>0</v>
      </c>
      <c r="H28" s="65">
        <f t="shared" si="0"/>
        <v>0</v>
      </c>
      <c r="I28" s="67">
        <f t="shared" si="3"/>
        <v>0</v>
      </c>
      <c r="J28" s="66">
        <f t="shared" si="4"/>
        <v>0</v>
      </c>
      <c r="K28" s="86">
        <f t="shared" si="1"/>
        <v>0</v>
      </c>
      <c r="L28" s="46"/>
      <c r="M28" s="27"/>
      <c r="N28" s="28"/>
      <c r="O28" s="29"/>
      <c r="P28" s="30"/>
      <c r="Q28" s="27"/>
      <c r="R28" s="26"/>
      <c r="T28" s="20"/>
    </row>
    <row r="29" spans="2:20" ht="14.45" customHeight="1" outlineLevel="1" x14ac:dyDescent="0.25">
      <c r="B29" s="78"/>
      <c r="C29" s="84"/>
      <c r="D29" s="64"/>
      <c r="E29" s="87"/>
      <c r="F29" s="88"/>
      <c r="G29" s="71">
        <f t="shared" si="2"/>
        <v>0</v>
      </c>
      <c r="H29" s="65">
        <f t="shared" si="0"/>
        <v>0</v>
      </c>
      <c r="I29" s="67">
        <f t="shared" si="3"/>
        <v>0</v>
      </c>
      <c r="J29" s="66">
        <f t="shared" si="4"/>
        <v>0</v>
      </c>
      <c r="K29" s="86">
        <f t="shared" si="1"/>
        <v>0</v>
      </c>
      <c r="L29" s="46"/>
      <c r="M29" s="27"/>
      <c r="N29" s="28"/>
      <c r="O29" s="29"/>
      <c r="P29" s="30"/>
      <c r="Q29" s="27"/>
      <c r="R29" s="26"/>
      <c r="T29" s="20"/>
    </row>
    <row r="30" spans="2:20" ht="14.45" customHeight="1" outlineLevel="1" x14ac:dyDescent="0.25">
      <c r="B30" s="78"/>
      <c r="C30" s="84"/>
      <c r="D30" s="64"/>
      <c r="E30" s="87"/>
      <c r="F30" s="88"/>
      <c r="G30" s="71">
        <f t="shared" si="2"/>
        <v>0</v>
      </c>
      <c r="H30" s="65">
        <f t="shared" si="0"/>
        <v>0</v>
      </c>
      <c r="I30" s="67">
        <f t="shared" si="3"/>
        <v>0</v>
      </c>
      <c r="J30" s="66">
        <f t="shared" si="4"/>
        <v>0</v>
      </c>
      <c r="K30" s="86">
        <f t="shared" si="1"/>
        <v>0</v>
      </c>
      <c r="L30" s="46"/>
      <c r="M30" s="27"/>
      <c r="N30" s="28"/>
      <c r="O30" s="29"/>
      <c r="P30" s="30"/>
      <c r="Q30" s="27"/>
      <c r="R30" s="26"/>
      <c r="T30" s="20"/>
    </row>
    <row r="31" spans="2:20" ht="14.45" customHeight="1" outlineLevel="1" x14ac:dyDescent="0.25">
      <c r="B31" s="78"/>
      <c r="C31" s="84"/>
      <c r="D31" s="64"/>
      <c r="E31" s="87"/>
      <c r="F31" s="88"/>
      <c r="G31" s="71">
        <f t="shared" si="2"/>
        <v>0</v>
      </c>
      <c r="H31" s="65">
        <f t="shared" si="0"/>
        <v>0</v>
      </c>
      <c r="I31" s="67">
        <f t="shared" si="3"/>
        <v>0</v>
      </c>
      <c r="J31" s="66">
        <f t="shared" si="4"/>
        <v>0</v>
      </c>
      <c r="K31" s="86">
        <f t="shared" si="1"/>
        <v>0</v>
      </c>
      <c r="L31" s="46"/>
      <c r="M31" s="27"/>
      <c r="N31" s="28"/>
      <c r="O31" s="29"/>
      <c r="P31" s="30"/>
      <c r="Q31" s="27"/>
      <c r="R31" s="26"/>
      <c r="T31" s="20"/>
    </row>
    <row r="32" spans="2:20" ht="14.45" customHeight="1" outlineLevel="1" x14ac:dyDescent="0.25">
      <c r="B32" s="78"/>
      <c r="C32" s="84"/>
      <c r="D32" s="64"/>
      <c r="E32" s="87"/>
      <c r="F32" s="88"/>
      <c r="G32" s="71">
        <f t="shared" si="2"/>
        <v>0</v>
      </c>
      <c r="H32" s="65">
        <f t="shared" si="0"/>
        <v>0</v>
      </c>
      <c r="I32" s="67">
        <f t="shared" si="3"/>
        <v>0</v>
      </c>
      <c r="J32" s="66">
        <f t="shared" si="4"/>
        <v>0</v>
      </c>
      <c r="K32" s="86">
        <f t="shared" si="1"/>
        <v>0</v>
      </c>
      <c r="L32" s="46"/>
      <c r="M32" s="27"/>
      <c r="N32" s="28"/>
      <c r="O32" s="29"/>
      <c r="P32" s="30"/>
      <c r="Q32" s="27"/>
      <c r="R32" s="26"/>
      <c r="T32" s="20"/>
    </row>
    <row r="33" spans="2:20" ht="14.45" customHeight="1" outlineLevel="1" x14ac:dyDescent="0.25">
      <c r="B33" s="78"/>
      <c r="C33" s="84"/>
      <c r="D33" s="64"/>
      <c r="E33" s="87"/>
      <c r="F33" s="88"/>
      <c r="G33" s="71">
        <f t="shared" si="2"/>
        <v>0</v>
      </c>
      <c r="H33" s="65">
        <f t="shared" si="0"/>
        <v>0</v>
      </c>
      <c r="I33" s="67">
        <f t="shared" si="3"/>
        <v>0</v>
      </c>
      <c r="J33" s="66">
        <f t="shared" si="4"/>
        <v>0</v>
      </c>
      <c r="K33" s="86">
        <f t="shared" si="1"/>
        <v>0</v>
      </c>
      <c r="L33" s="46"/>
      <c r="M33" s="27"/>
      <c r="N33" s="28"/>
      <c r="O33" s="29"/>
      <c r="P33" s="30"/>
      <c r="Q33" s="27"/>
      <c r="R33" s="26"/>
      <c r="T33" s="20"/>
    </row>
    <row r="34" spans="2:20" ht="14.45" customHeight="1" outlineLevel="1" x14ac:dyDescent="0.25">
      <c r="B34" s="78"/>
      <c r="C34" s="84"/>
      <c r="D34" s="64"/>
      <c r="E34" s="87"/>
      <c r="F34" s="88"/>
      <c r="G34" s="71">
        <f t="shared" si="2"/>
        <v>0</v>
      </c>
      <c r="H34" s="65">
        <f t="shared" si="0"/>
        <v>0</v>
      </c>
      <c r="I34" s="67">
        <f t="shared" si="3"/>
        <v>0</v>
      </c>
      <c r="J34" s="66">
        <f t="shared" si="4"/>
        <v>0</v>
      </c>
      <c r="K34" s="86">
        <f t="shared" si="1"/>
        <v>0</v>
      </c>
      <c r="L34" s="46"/>
      <c r="M34" s="27"/>
      <c r="N34" s="28"/>
      <c r="O34" s="29"/>
      <c r="P34" s="30"/>
      <c r="Q34" s="27"/>
      <c r="R34" s="26"/>
      <c r="T34" s="20"/>
    </row>
    <row r="35" spans="2:20" ht="14.45" customHeight="1" outlineLevel="1" x14ac:dyDescent="0.25">
      <c r="B35" s="78"/>
      <c r="C35" s="84"/>
      <c r="D35" s="64"/>
      <c r="E35" s="87"/>
      <c r="F35" s="88"/>
      <c r="G35" s="71">
        <f t="shared" si="2"/>
        <v>0</v>
      </c>
      <c r="H35" s="65">
        <f t="shared" si="0"/>
        <v>0</v>
      </c>
      <c r="I35" s="67">
        <f t="shared" si="3"/>
        <v>0</v>
      </c>
      <c r="J35" s="66">
        <f t="shared" si="4"/>
        <v>0</v>
      </c>
      <c r="K35" s="86">
        <f t="shared" si="1"/>
        <v>0</v>
      </c>
      <c r="L35" s="46"/>
      <c r="M35" s="27"/>
      <c r="N35" s="28"/>
      <c r="O35" s="29"/>
      <c r="P35" s="30"/>
      <c r="Q35" s="27"/>
      <c r="R35" s="26"/>
      <c r="T35" s="20"/>
    </row>
    <row r="36" spans="2:20" ht="14.45" customHeight="1" outlineLevel="1" x14ac:dyDescent="0.25">
      <c r="B36" s="78"/>
      <c r="C36" s="84"/>
      <c r="D36" s="64"/>
      <c r="E36" s="87"/>
      <c r="F36" s="88"/>
      <c r="G36" s="71">
        <f t="shared" si="2"/>
        <v>0</v>
      </c>
      <c r="H36" s="65">
        <f t="shared" si="0"/>
        <v>0</v>
      </c>
      <c r="I36" s="67">
        <f t="shared" si="3"/>
        <v>0</v>
      </c>
      <c r="J36" s="66">
        <f t="shared" si="4"/>
        <v>0</v>
      </c>
      <c r="K36" s="86">
        <f t="shared" si="1"/>
        <v>0</v>
      </c>
      <c r="L36" s="46"/>
      <c r="M36" s="27"/>
      <c r="N36" s="28"/>
      <c r="O36" s="29"/>
      <c r="P36" s="30"/>
      <c r="Q36" s="27"/>
      <c r="R36" s="26"/>
      <c r="T36" s="20"/>
    </row>
    <row r="37" spans="2:20" ht="14.45" customHeight="1" outlineLevel="1" x14ac:dyDescent="0.25">
      <c r="B37" s="78"/>
      <c r="C37" s="84"/>
      <c r="D37" s="64"/>
      <c r="E37" s="87"/>
      <c r="F37" s="88"/>
      <c r="G37" s="71">
        <f t="shared" si="2"/>
        <v>0</v>
      </c>
      <c r="H37" s="65">
        <f t="shared" si="0"/>
        <v>0</v>
      </c>
      <c r="I37" s="67">
        <f t="shared" si="3"/>
        <v>0</v>
      </c>
      <c r="J37" s="66">
        <f t="shared" si="4"/>
        <v>0</v>
      </c>
      <c r="K37" s="86">
        <f t="shared" si="1"/>
        <v>0</v>
      </c>
      <c r="L37" s="46"/>
      <c r="M37" s="27"/>
      <c r="N37" s="28"/>
      <c r="O37" s="29"/>
      <c r="P37" s="30"/>
      <c r="Q37" s="27"/>
      <c r="R37" s="26"/>
      <c r="T37" s="20"/>
    </row>
    <row r="38" spans="2:20" ht="14.45" customHeight="1" outlineLevel="1" x14ac:dyDescent="0.25">
      <c r="B38" s="78"/>
      <c r="C38" s="84"/>
      <c r="D38" s="64"/>
      <c r="E38" s="87"/>
      <c r="F38" s="88"/>
      <c r="G38" s="71">
        <f t="shared" si="2"/>
        <v>0</v>
      </c>
      <c r="H38" s="65">
        <f t="shared" si="0"/>
        <v>0</v>
      </c>
      <c r="I38" s="67">
        <f t="shared" si="3"/>
        <v>0</v>
      </c>
      <c r="J38" s="66">
        <f t="shared" si="4"/>
        <v>0</v>
      </c>
      <c r="K38" s="86">
        <f t="shared" si="1"/>
        <v>0</v>
      </c>
      <c r="L38" s="46"/>
      <c r="M38" s="27"/>
      <c r="N38" s="28"/>
      <c r="O38" s="29"/>
      <c r="P38" s="30"/>
      <c r="Q38" s="27"/>
      <c r="R38" s="26"/>
      <c r="T38" s="20"/>
    </row>
    <row r="39" spans="2:20" ht="14.45" customHeight="1" outlineLevel="1" x14ac:dyDescent="0.25">
      <c r="B39" s="78"/>
      <c r="C39" s="84"/>
      <c r="D39" s="64"/>
      <c r="E39" s="87"/>
      <c r="F39" s="88"/>
      <c r="G39" s="71">
        <f t="shared" si="2"/>
        <v>0</v>
      </c>
      <c r="H39" s="65">
        <f t="shared" si="0"/>
        <v>0</v>
      </c>
      <c r="I39" s="67">
        <f t="shared" si="3"/>
        <v>0</v>
      </c>
      <c r="J39" s="66">
        <f t="shared" si="4"/>
        <v>0</v>
      </c>
      <c r="K39" s="86">
        <f t="shared" si="1"/>
        <v>0</v>
      </c>
      <c r="L39" s="46"/>
      <c r="M39" s="27"/>
      <c r="N39" s="28"/>
      <c r="O39" s="29"/>
      <c r="P39" s="30"/>
      <c r="Q39" s="27"/>
      <c r="R39" s="26"/>
      <c r="T39" s="20"/>
    </row>
    <row r="40" spans="2:20" ht="14.45" customHeight="1" outlineLevel="1" x14ac:dyDescent="0.25">
      <c r="B40" s="78"/>
      <c r="C40" s="84"/>
      <c r="D40" s="64"/>
      <c r="E40" s="87"/>
      <c r="F40" s="88"/>
      <c r="G40" s="71">
        <f t="shared" si="2"/>
        <v>0</v>
      </c>
      <c r="H40" s="65">
        <f t="shared" si="0"/>
        <v>0</v>
      </c>
      <c r="I40" s="67">
        <f t="shared" si="3"/>
        <v>0</v>
      </c>
      <c r="J40" s="66">
        <f t="shared" si="4"/>
        <v>0</v>
      </c>
      <c r="K40" s="86">
        <f t="shared" si="1"/>
        <v>0</v>
      </c>
      <c r="L40" s="46"/>
      <c r="M40" s="27"/>
      <c r="N40" s="28"/>
      <c r="O40" s="29"/>
      <c r="P40" s="30"/>
      <c r="Q40" s="27"/>
      <c r="R40" s="26"/>
      <c r="T40" s="20"/>
    </row>
    <row r="41" spans="2:20" ht="14.45" customHeight="1" outlineLevel="1" x14ac:dyDescent="0.25">
      <c r="B41" s="78"/>
      <c r="C41" s="84"/>
      <c r="D41" s="64"/>
      <c r="E41" s="87"/>
      <c r="F41" s="88"/>
      <c r="G41" s="71">
        <f t="shared" si="2"/>
        <v>0</v>
      </c>
      <c r="H41" s="65">
        <f t="shared" si="0"/>
        <v>0</v>
      </c>
      <c r="I41" s="67">
        <f t="shared" si="3"/>
        <v>0</v>
      </c>
      <c r="J41" s="66">
        <f t="shared" si="4"/>
        <v>0</v>
      </c>
      <c r="K41" s="86">
        <f t="shared" si="1"/>
        <v>0</v>
      </c>
      <c r="L41" s="46"/>
      <c r="M41" s="27"/>
      <c r="N41" s="28"/>
      <c r="O41" s="29"/>
      <c r="P41" s="30"/>
      <c r="Q41" s="27"/>
      <c r="R41" s="26"/>
      <c r="T41" s="20"/>
    </row>
    <row r="42" spans="2:20" ht="14.45" customHeight="1" outlineLevel="1" x14ac:dyDescent="0.25">
      <c r="B42" s="78"/>
      <c r="C42" s="84"/>
      <c r="D42" s="64"/>
      <c r="E42" s="87"/>
      <c r="F42" s="88"/>
      <c r="G42" s="71">
        <f t="shared" si="2"/>
        <v>0</v>
      </c>
      <c r="H42" s="65">
        <f t="shared" si="0"/>
        <v>0</v>
      </c>
      <c r="I42" s="67">
        <f t="shared" si="3"/>
        <v>0</v>
      </c>
      <c r="J42" s="66">
        <f t="shared" si="4"/>
        <v>0</v>
      </c>
      <c r="K42" s="86">
        <f t="shared" si="1"/>
        <v>0</v>
      </c>
      <c r="L42" s="46"/>
      <c r="M42" s="27"/>
      <c r="N42" s="28"/>
      <c r="O42" s="29"/>
      <c r="P42" s="30"/>
      <c r="Q42" s="27"/>
      <c r="R42" s="26"/>
      <c r="T42" s="20"/>
    </row>
    <row r="43" spans="2:20" ht="14.45" customHeight="1" outlineLevel="1" x14ac:dyDescent="0.25">
      <c r="B43" s="78"/>
      <c r="C43" s="84"/>
      <c r="D43" s="64"/>
      <c r="E43" s="87"/>
      <c r="F43" s="88"/>
      <c r="G43" s="71">
        <f t="shared" si="2"/>
        <v>0</v>
      </c>
      <c r="H43" s="65">
        <f t="shared" si="0"/>
        <v>0</v>
      </c>
      <c r="I43" s="67">
        <f t="shared" si="3"/>
        <v>0</v>
      </c>
      <c r="J43" s="66">
        <f t="shared" si="4"/>
        <v>0</v>
      </c>
      <c r="K43" s="86">
        <f t="shared" si="1"/>
        <v>0</v>
      </c>
      <c r="L43" s="46"/>
      <c r="M43" s="27"/>
      <c r="N43" s="28"/>
      <c r="O43" s="29"/>
      <c r="P43" s="30"/>
      <c r="Q43" s="27"/>
      <c r="R43" s="26"/>
      <c r="T43" s="20"/>
    </row>
    <row r="44" spans="2:20" ht="14.45" customHeight="1" outlineLevel="1" x14ac:dyDescent="0.25">
      <c r="B44" s="78"/>
      <c r="C44" s="84"/>
      <c r="D44" s="64"/>
      <c r="E44" s="87"/>
      <c r="F44" s="88"/>
      <c r="G44" s="71">
        <f t="shared" si="2"/>
        <v>0</v>
      </c>
      <c r="H44" s="65">
        <f t="shared" si="0"/>
        <v>0</v>
      </c>
      <c r="I44" s="67">
        <f t="shared" si="3"/>
        <v>0</v>
      </c>
      <c r="J44" s="66">
        <f t="shared" si="4"/>
        <v>0</v>
      </c>
      <c r="K44" s="86">
        <f t="shared" si="1"/>
        <v>0</v>
      </c>
      <c r="L44" s="46"/>
      <c r="M44" s="27"/>
      <c r="N44" s="28"/>
      <c r="O44" s="29"/>
      <c r="P44" s="30"/>
      <c r="Q44" s="27"/>
      <c r="R44" s="26"/>
      <c r="T44" s="20"/>
    </row>
    <row r="45" spans="2:20" ht="14.45" customHeight="1" outlineLevel="1" x14ac:dyDescent="0.25">
      <c r="B45" s="80"/>
      <c r="C45" s="84"/>
      <c r="D45" s="83"/>
      <c r="E45" s="89"/>
      <c r="F45" s="90"/>
      <c r="G45" s="71">
        <f t="shared" si="2"/>
        <v>0</v>
      </c>
      <c r="H45" s="65">
        <f t="shared" si="0"/>
        <v>0</v>
      </c>
      <c r="I45" s="67">
        <f t="shared" si="3"/>
        <v>0</v>
      </c>
      <c r="J45" s="66">
        <f t="shared" si="4"/>
        <v>0</v>
      </c>
      <c r="K45" s="86">
        <f t="shared" si="1"/>
        <v>0</v>
      </c>
      <c r="L45" s="46"/>
      <c r="M45" s="27"/>
      <c r="N45" s="28"/>
      <c r="O45" s="29"/>
      <c r="P45" s="30"/>
      <c r="Q45" s="27"/>
      <c r="R45" s="26"/>
      <c r="T45" s="20"/>
    </row>
    <row r="46" spans="2:20" ht="15.75" customHeight="1" thickBot="1" x14ac:dyDescent="0.25">
      <c r="B46" s="194"/>
      <c r="C46" s="195"/>
      <c r="D46" s="73" t="s">
        <v>41</v>
      </c>
      <c r="E46" s="93">
        <f>SUM(E5:E45)</f>
        <v>0</v>
      </c>
      <c r="F46" s="74"/>
      <c r="G46" s="72"/>
      <c r="H46" s="68"/>
      <c r="I46" s="69"/>
      <c r="J46" s="70"/>
      <c r="K46" s="91">
        <f>SUM(K5:K45)</f>
        <v>0</v>
      </c>
      <c r="L46" s="35"/>
      <c r="M46" s="32">
        <f>SUM(M5:M45)</f>
        <v>0</v>
      </c>
      <c r="N46" s="31"/>
      <c r="O46" s="34"/>
      <c r="P46" s="33"/>
      <c r="Q46" s="32">
        <f>SUM(Q5:Q45)</f>
        <v>0</v>
      </c>
      <c r="R46" s="32">
        <f>SUM(R5:R45)</f>
        <v>0</v>
      </c>
    </row>
    <row r="47" spans="2:20" x14ac:dyDescent="0.2">
      <c r="K47" s="39"/>
    </row>
  </sheetData>
  <mergeCells count="3">
    <mergeCell ref="B2:C2"/>
    <mergeCell ref="B12:B13"/>
    <mergeCell ref="B46:C4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O132"/>
  <sheetViews>
    <sheetView zoomScaleNormal="100" workbookViewId="0">
      <selection activeCell="F28" sqref="F28"/>
    </sheetView>
  </sheetViews>
  <sheetFormatPr defaultColWidth="9.140625" defaultRowHeight="12.75" x14ac:dyDescent="0.2"/>
  <cols>
    <col min="1" max="1" width="2.7109375" style="47" customWidth="1"/>
    <col min="2" max="2" width="20.140625" style="47" customWidth="1"/>
    <col min="3" max="3" width="21" style="47" customWidth="1"/>
    <col min="4" max="5" width="14.7109375" style="47" customWidth="1"/>
    <col min="6" max="6" width="16.28515625" style="47" customWidth="1"/>
    <col min="7" max="7" width="2.7109375" style="47" customWidth="1"/>
    <col min="8" max="8" width="2" style="47" customWidth="1"/>
    <col min="9" max="9" width="15.42578125" style="47" customWidth="1"/>
    <col min="10" max="10" width="9.140625" style="47"/>
    <col min="11" max="11" width="38.7109375" style="47" customWidth="1"/>
    <col min="12" max="12" width="55.28515625" style="47" customWidth="1"/>
    <col min="13" max="13" width="22.140625" style="47" customWidth="1"/>
    <col min="14" max="14" width="9.85546875" style="47" customWidth="1"/>
    <col min="15" max="15" width="11.85546875" style="47" customWidth="1"/>
    <col min="16" max="16384" width="9.140625" style="47"/>
  </cols>
  <sheetData>
    <row r="1" spans="2:15" ht="13.5" thickBot="1" x14ac:dyDescent="0.25"/>
    <row r="2" spans="2:15" ht="15.75" customHeight="1" thickTop="1" x14ac:dyDescent="0.2">
      <c r="B2" s="217" t="s">
        <v>46</v>
      </c>
      <c r="C2" s="218"/>
      <c r="D2" s="218"/>
      <c r="E2" s="218"/>
      <c r="F2" s="219"/>
      <c r="J2" s="204" t="s">
        <v>82</v>
      </c>
      <c r="K2" s="207" t="s">
        <v>83</v>
      </c>
      <c r="L2" s="210" t="s">
        <v>86</v>
      </c>
      <c r="M2" s="211"/>
      <c r="N2" s="211"/>
      <c r="O2" s="212"/>
    </row>
    <row r="3" spans="2:15" ht="25.5" x14ac:dyDescent="0.2">
      <c r="B3" s="147"/>
      <c r="C3" s="148"/>
      <c r="D3" s="149"/>
      <c r="E3" s="148"/>
      <c r="F3" s="149"/>
      <c r="J3" s="205"/>
      <c r="K3" s="208"/>
      <c r="L3" s="213" t="s">
        <v>47</v>
      </c>
      <c r="M3" s="215" t="s">
        <v>48</v>
      </c>
      <c r="N3" s="125" t="s">
        <v>87</v>
      </c>
      <c r="O3" s="126" t="s">
        <v>159</v>
      </c>
    </row>
    <row r="4" spans="2:15" ht="63.75" customHeight="1" thickBot="1" x14ac:dyDescent="0.25">
      <c r="B4" s="150" t="s">
        <v>47</v>
      </c>
      <c r="C4" s="150" t="s">
        <v>48</v>
      </c>
      <c r="D4" s="150" t="s">
        <v>49</v>
      </c>
      <c r="E4" s="150" t="s">
        <v>50</v>
      </c>
      <c r="F4" s="151" t="s">
        <v>51</v>
      </c>
      <c r="J4" s="206"/>
      <c r="K4" s="209"/>
      <c r="L4" s="214"/>
      <c r="M4" s="216"/>
      <c r="N4" s="127" t="s">
        <v>34</v>
      </c>
      <c r="O4" s="128" t="s">
        <v>88</v>
      </c>
    </row>
    <row r="5" spans="2:15" ht="15" customHeight="1" thickTop="1" x14ac:dyDescent="0.2">
      <c r="B5" s="220" t="s">
        <v>52</v>
      </c>
      <c r="C5" s="152" t="s">
        <v>53</v>
      </c>
      <c r="D5" s="153"/>
      <c r="E5" s="154"/>
      <c r="F5" s="153"/>
      <c r="J5" s="112" t="s">
        <v>84</v>
      </c>
      <c r="K5" s="113" t="s">
        <v>97</v>
      </c>
      <c r="L5" s="129"/>
      <c r="M5" s="130"/>
      <c r="N5" s="131"/>
      <c r="O5" s="132"/>
    </row>
    <row r="6" spans="2:15" ht="15" customHeight="1" x14ac:dyDescent="0.2">
      <c r="B6" s="220"/>
      <c r="C6" s="152" t="s">
        <v>54</v>
      </c>
      <c r="D6" s="153">
        <v>30</v>
      </c>
      <c r="E6" s="154">
        <v>0.25</v>
      </c>
      <c r="F6" s="153" t="s">
        <v>76</v>
      </c>
      <c r="J6" s="114">
        <v>1</v>
      </c>
      <c r="K6" s="115" t="s">
        <v>98</v>
      </c>
      <c r="L6" s="133" t="s">
        <v>160</v>
      </c>
      <c r="M6" s="134" t="s">
        <v>160</v>
      </c>
      <c r="N6" s="134" t="s">
        <v>160</v>
      </c>
      <c r="O6" s="135" t="s">
        <v>160</v>
      </c>
    </row>
    <row r="7" spans="2:15" ht="15" customHeight="1" x14ac:dyDescent="0.2">
      <c r="B7" s="220" t="s">
        <v>44</v>
      </c>
      <c r="C7" s="152" t="s">
        <v>61</v>
      </c>
      <c r="D7" s="153"/>
      <c r="E7" s="154"/>
      <c r="F7" s="153"/>
      <c r="J7" s="116">
        <v>2</v>
      </c>
      <c r="K7" s="117" t="s">
        <v>99</v>
      </c>
      <c r="L7" s="136"/>
      <c r="M7" s="137"/>
      <c r="N7" s="137"/>
      <c r="O7" s="138"/>
    </row>
    <row r="8" spans="2:15" ht="15" customHeight="1" x14ac:dyDescent="0.2">
      <c r="B8" s="220"/>
      <c r="C8" s="152" t="s">
        <v>54</v>
      </c>
      <c r="D8" s="153">
        <v>10</v>
      </c>
      <c r="E8" s="154">
        <v>0.05</v>
      </c>
      <c r="F8" s="153"/>
      <c r="J8" s="116">
        <v>3</v>
      </c>
      <c r="K8" s="117" t="s">
        <v>100</v>
      </c>
      <c r="L8" s="136"/>
      <c r="M8" s="137"/>
      <c r="N8" s="137"/>
      <c r="O8" s="138"/>
    </row>
    <row r="9" spans="2:15" ht="15" customHeight="1" x14ac:dyDescent="0.2">
      <c r="B9" s="220"/>
      <c r="C9" s="152" t="s">
        <v>62</v>
      </c>
      <c r="D9" s="153"/>
      <c r="E9" s="154"/>
      <c r="F9" s="153"/>
      <c r="J9" s="114">
        <v>4</v>
      </c>
      <c r="K9" s="115" t="s">
        <v>101</v>
      </c>
      <c r="L9" s="133" t="s">
        <v>160</v>
      </c>
      <c r="M9" s="134" t="s">
        <v>160</v>
      </c>
      <c r="N9" s="134" t="s">
        <v>160</v>
      </c>
      <c r="O9" s="135" t="s">
        <v>160</v>
      </c>
    </row>
    <row r="10" spans="2:15" ht="15" customHeight="1" x14ac:dyDescent="0.2">
      <c r="B10" s="220" t="s">
        <v>40</v>
      </c>
      <c r="C10" s="152" t="s">
        <v>55</v>
      </c>
      <c r="D10" s="153"/>
      <c r="E10" s="154"/>
      <c r="F10" s="153"/>
      <c r="J10" s="196">
        <v>5</v>
      </c>
      <c r="K10" s="198" t="s">
        <v>102</v>
      </c>
      <c r="L10" s="230" t="s">
        <v>161</v>
      </c>
      <c r="M10" s="232" t="s">
        <v>161</v>
      </c>
      <c r="N10" s="232">
        <v>1</v>
      </c>
      <c r="O10" s="198" t="s">
        <v>160</v>
      </c>
    </row>
    <row r="11" spans="2:15" ht="15" customHeight="1" x14ac:dyDescent="0.2">
      <c r="B11" s="220"/>
      <c r="C11" s="152" t="s">
        <v>56</v>
      </c>
      <c r="D11" s="153">
        <v>10</v>
      </c>
      <c r="E11" s="154">
        <v>0.15</v>
      </c>
      <c r="F11" s="153" t="s">
        <v>76</v>
      </c>
      <c r="J11" s="197"/>
      <c r="K11" s="199"/>
      <c r="L11" s="231"/>
      <c r="M11" s="233"/>
      <c r="N11" s="233"/>
      <c r="O11" s="199"/>
    </row>
    <row r="12" spans="2:15" ht="15" customHeight="1" x14ac:dyDescent="0.2">
      <c r="B12" s="220"/>
      <c r="C12" s="152" t="s">
        <v>57</v>
      </c>
      <c r="D12" s="153">
        <v>5</v>
      </c>
      <c r="E12" s="154">
        <v>0.1</v>
      </c>
      <c r="F12" s="153" t="s">
        <v>76</v>
      </c>
      <c r="J12" s="196">
        <v>6</v>
      </c>
      <c r="K12" s="198" t="s">
        <v>103</v>
      </c>
      <c r="L12" s="133" t="s">
        <v>162</v>
      </c>
      <c r="M12" s="139" t="s">
        <v>163</v>
      </c>
      <c r="N12" s="139">
        <v>1</v>
      </c>
      <c r="O12" s="135" t="s">
        <v>164</v>
      </c>
    </row>
    <row r="13" spans="2:15" ht="15" customHeight="1" x14ac:dyDescent="0.2">
      <c r="B13" s="220" t="s">
        <v>45</v>
      </c>
      <c r="C13" s="152" t="s">
        <v>58</v>
      </c>
      <c r="D13" s="153">
        <v>10</v>
      </c>
      <c r="E13" s="154">
        <v>0.1</v>
      </c>
      <c r="F13" s="155" t="s">
        <v>59</v>
      </c>
      <c r="J13" s="200"/>
      <c r="K13" s="202"/>
      <c r="L13" s="133" t="s">
        <v>91</v>
      </c>
      <c r="M13" s="134" t="s">
        <v>163</v>
      </c>
      <c r="N13" s="134">
        <v>1</v>
      </c>
      <c r="O13" s="135" t="s">
        <v>164</v>
      </c>
    </row>
    <row r="14" spans="2:15" ht="15" customHeight="1" x14ac:dyDescent="0.2">
      <c r="B14" s="220"/>
      <c r="C14" s="152" t="s">
        <v>60</v>
      </c>
      <c r="D14" s="153"/>
      <c r="E14" s="154"/>
      <c r="F14" s="155" t="s">
        <v>59</v>
      </c>
      <c r="J14" s="201"/>
      <c r="K14" s="203"/>
      <c r="L14" s="133" t="s">
        <v>89</v>
      </c>
      <c r="M14" s="134" t="s">
        <v>163</v>
      </c>
      <c r="N14" s="134">
        <v>1</v>
      </c>
      <c r="O14" s="135" t="s">
        <v>164</v>
      </c>
    </row>
    <row r="15" spans="2:15" ht="32.25" customHeight="1" x14ac:dyDescent="0.2">
      <c r="B15" s="156" t="s">
        <v>63</v>
      </c>
      <c r="C15" s="157" t="s">
        <v>64</v>
      </c>
      <c r="D15" s="158" t="s">
        <v>59</v>
      </c>
      <c r="E15" s="154">
        <v>0.35</v>
      </c>
      <c r="F15" s="158" t="s">
        <v>59</v>
      </c>
      <c r="J15" s="114">
        <v>7</v>
      </c>
      <c r="K15" s="115" t="s">
        <v>104</v>
      </c>
      <c r="L15" s="133" t="s">
        <v>165</v>
      </c>
      <c r="M15" s="134" t="s">
        <v>165</v>
      </c>
      <c r="N15" s="134">
        <v>1</v>
      </c>
      <c r="O15" s="135" t="s">
        <v>160</v>
      </c>
    </row>
    <row r="16" spans="2:15" ht="12.75" customHeight="1" x14ac:dyDescent="0.2">
      <c r="B16" s="149"/>
      <c r="C16" s="149"/>
      <c r="D16" s="149"/>
      <c r="E16" s="148">
        <f>SUM(E5:E15)</f>
        <v>0.99999999999999989</v>
      </c>
      <c r="F16" s="149"/>
      <c r="J16" s="114">
        <v>8</v>
      </c>
      <c r="K16" s="115" t="s">
        <v>105</v>
      </c>
      <c r="L16" s="133" t="s">
        <v>160</v>
      </c>
      <c r="M16" s="134" t="s">
        <v>160</v>
      </c>
      <c r="N16" s="134" t="s">
        <v>160</v>
      </c>
      <c r="O16" s="135" t="s">
        <v>160</v>
      </c>
    </row>
    <row r="17" spans="2:15" ht="23.25" customHeight="1" x14ac:dyDescent="0.2">
      <c r="B17" s="159" t="s">
        <v>65</v>
      </c>
      <c r="C17" s="160"/>
      <c r="D17" s="161"/>
      <c r="E17" s="160"/>
      <c r="F17" s="162"/>
      <c r="J17" s="196">
        <v>9</v>
      </c>
      <c r="K17" s="198" t="s">
        <v>106</v>
      </c>
      <c r="L17" s="230" t="s">
        <v>90</v>
      </c>
      <c r="M17" s="234" t="s">
        <v>166</v>
      </c>
      <c r="N17" s="232">
        <v>1</v>
      </c>
      <c r="O17" s="198" t="s">
        <v>167</v>
      </c>
    </row>
    <row r="18" spans="2:15" x14ac:dyDescent="0.2">
      <c r="J18" s="197"/>
      <c r="K18" s="199"/>
      <c r="L18" s="231"/>
      <c r="M18" s="235"/>
      <c r="N18" s="233"/>
      <c r="O18" s="199"/>
    </row>
    <row r="19" spans="2:15" x14ac:dyDescent="0.2">
      <c r="J19" s="114">
        <v>10</v>
      </c>
      <c r="K19" s="115" t="s">
        <v>106</v>
      </c>
      <c r="L19" s="133" t="s">
        <v>160</v>
      </c>
      <c r="M19" s="134" t="s">
        <v>160</v>
      </c>
      <c r="N19" s="134" t="s">
        <v>160</v>
      </c>
      <c r="O19" s="135" t="s">
        <v>160</v>
      </c>
    </row>
    <row r="20" spans="2:15" x14ac:dyDescent="0.2">
      <c r="J20" s="114">
        <v>11</v>
      </c>
      <c r="K20" s="115" t="s">
        <v>106</v>
      </c>
      <c r="L20" s="133" t="s">
        <v>160</v>
      </c>
      <c r="M20" s="134" t="s">
        <v>160</v>
      </c>
      <c r="N20" s="134" t="s">
        <v>160</v>
      </c>
      <c r="O20" s="135" t="s">
        <v>160</v>
      </c>
    </row>
    <row r="21" spans="2:15" x14ac:dyDescent="0.2">
      <c r="J21" s="114">
        <v>12</v>
      </c>
      <c r="K21" s="115" t="s">
        <v>106</v>
      </c>
      <c r="L21" s="133" t="s">
        <v>160</v>
      </c>
      <c r="M21" s="134" t="s">
        <v>160</v>
      </c>
      <c r="N21" s="134" t="s">
        <v>160</v>
      </c>
      <c r="O21" s="135" t="s">
        <v>160</v>
      </c>
    </row>
    <row r="22" spans="2:15" x14ac:dyDescent="0.2">
      <c r="J22" s="118" t="s">
        <v>85</v>
      </c>
      <c r="K22" s="119" t="s">
        <v>97</v>
      </c>
      <c r="L22" s="140"/>
      <c r="M22" s="141"/>
      <c r="N22" s="141"/>
      <c r="O22" s="142"/>
    </row>
    <row r="23" spans="2:15" x14ac:dyDescent="0.2">
      <c r="J23" s="114">
        <v>1</v>
      </c>
      <c r="K23" s="115" t="s">
        <v>106</v>
      </c>
      <c r="L23" s="133" t="s">
        <v>160</v>
      </c>
      <c r="M23" s="134" t="s">
        <v>160</v>
      </c>
      <c r="N23" s="134" t="s">
        <v>160</v>
      </c>
      <c r="O23" s="135" t="s">
        <v>160</v>
      </c>
    </row>
    <row r="24" spans="2:15" x14ac:dyDescent="0.2">
      <c r="J24" s="114">
        <v>2</v>
      </c>
      <c r="K24" s="115" t="s">
        <v>106</v>
      </c>
      <c r="L24" s="133" t="s">
        <v>160</v>
      </c>
      <c r="M24" s="134" t="s">
        <v>160</v>
      </c>
      <c r="N24" s="134" t="s">
        <v>160</v>
      </c>
      <c r="O24" s="135" t="s">
        <v>160</v>
      </c>
    </row>
    <row r="25" spans="2:15" x14ac:dyDescent="0.2">
      <c r="J25" s="114">
        <v>3</v>
      </c>
      <c r="K25" s="115" t="s">
        <v>106</v>
      </c>
      <c r="L25" s="133" t="s">
        <v>160</v>
      </c>
      <c r="M25" s="134" t="s">
        <v>160</v>
      </c>
      <c r="N25" s="134" t="s">
        <v>160</v>
      </c>
      <c r="O25" s="135" t="s">
        <v>160</v>
      </c>
    </row>
    <row r="26" spans="2:15" x14ac:dyDescent="0.2">
      <c r="J26" s="114">
        <v>4</v>
      </c>
      <c r="K26" s="115" t="s">
        <v>106</v>
      </c>
      <c r="L26" s="133" t="s">
        <v>160</v>
      </c>
      <c r="M26" s="134" t="s">
        <v>160</v>
      </c>
      <c r="N26" s="134" t="s">
        <v>160</v>
      </c>
      <c r="O26" s="135" t="s">
        <v>160</v>
      </c>
    </row>
    <row r="27" spans="2:15" x14ac:dyDescent="0.2">
      <c r="J27" s="118" t="s">
        <v>84</v>
      </c>
      <c r="K27" s="119" t="s">
        <v>107</v>
      </c>
      <c r="L27" s="140"/>
      <c r="M27" s="141"/>
      <c r="N27" s="141"/>
      <c r="O27" s="142"/>
    </row>
    <row r="28" spans="2:15" x14ac:dyDescent="0.2">
      <c r="J28" s="221" t="s">
        <v>108</v>
      </c>
      <c r="K28" s="223" t="s">
        <v>109</v>
      </c>
      <c r="L28" s="236" t="s">
        <v>160</v>
      </c>
      <c r="M28" s="232" t="s">
        <v>160</v>
      </c>
      <c r="N28" s="232" t="s">
        <v>160</v>
      </c>
      <c r="O28" s="223" t="s">
        <v>160</v>
      </c>
    </row>
    <row r="29" spans="2:15" x14ac:dyDescent="0.2">
      <c r="J29" s="222"/>
      <c r="K29" s="199"/>
      <c r="L29" s="197"/>
      <c r="M29" s="233"/>
      <c r="N29" s="233"/>
      <c r="O29" s="199"/>
    </row>
    <row r="30" spans="2:15" x14ac:dyDescent="0.2">
      <c r="J30" s="120" t="s">
        <v>110</v>
      </c>
      <c r="K30" s="121" t="s">
        <v>111</v>
      </c>
      <c r="L30" s="133" t="s">
        <v>160</v>
      </c>
      <c r="M30" s="134" t="s">
        <v>160</v>
      </c>
      <c r="N30" s="134" t="s">
        <v>160</v>
      </c>
      <c r="O30" s="135" t="s">
        <v>160</v>
      </c>
    </row>
    <row r="31" spans="2:15" x14ac:dyDescent="0.2">
      <c r="J31" s="120" t="s">
        <v>112</v>
      </c>
      <c r="K31" s="121" t="s">
        <v>113</v>
      </c>
      <c r="L31" s="133" t="s">
        <v>89</v>
      </c>
      <c r="M31" s="134" t="s">
        <v>163</v>
      </c>
      <c r="N31" s="134">
        <v>1</v>
      </c>
      <c r="O31" s="135" t="s">
        <v>164</v>
      </c>
    </row>
    <row r="32" spans="2:15" x14ac:dyDescent="0.2">
      <c r="J32" s="120" t="s">
        <v>114</v>
      </c>
      <c r="K32" s="121" t="s">
        <v>115</v>
      </c>
      <c r="L32" s="133" t="s">
        <v>91</v>
      </c>
      <c r="M32" s="134" t="s">
        <v>163</v>
      </c>
      <c r="N32" s="134">
        <v>1</v>
      </c>
      <c r="O32" s="135" t="s">
        <v>164</v>
      </c>
    </row>
    <row r="33" spans="10:15" x14ac:dyDescent="0.2">
      <c r="J33" s="120" t="s">
        <v>116</v>
      </c>
      <c r="K33" s="121" t="s">
        <v>117</v>
      </c>
      <c r="L33" s="133" t="s">
        <v>160</v>
      </c>
      <c r="M33" s="134" t="s">
        <v>160</v>
      </c>
      <c r="N33" s="134" t="s">
        <v>160</v>
      </c>
      <c r="O33" s="135" t="s">
        <v>160</v>
      </c>
    </row>
    <row r="34" spans="10:15" x14ac:dyDescent="0.2">
      <c r="J34" s="221" t="s">
        <v>118</v>
      </c>
      <c r="K34" s="223" t="s">
        <v>40</v>
      </c>
      <c r="L34" s="143" t="s">
        <v>91</v>
      </c>
      <c r="M34" s="134" t="s">
        <v>163</v>
      </c>
      <c r="N34" s="134">
        <v>2</v>
      </c>
      <c r="O34" s="135" t="s">
        <v>164</v>
      </c>
    </row>
    <row r="35" spans="10:15" x14ac:dyDescent="0.2">
      <c r="J35" s="197"/>
      <c r="K35" s="199"/>
      <c r="L35" s="133" t="s">
        <v>165</v>
      </c>
      <c r="M35" s="134" t="s">
        <v>163</v>
      </c>
      <c r="N35" s="134">
        <v>2</v>
      </c>
      <c r="O35" s="135" t="s">
        <v>168</v>
      </c>
    </row>
    <row r="36" spans="10:15" x14ac:dyDescent="0.2">
      <c r="J36" s="221" t="s">
        <v>119</v>
      </c>
      <c r="K36" s="223" t="s">
        <v>120</v>
      </c>
      <c r="L36" s="236" t="s">
        <v>160</v>
      </c>
      <c r="M36" s="232" t="s">
        <v>160</v>
      </c>
      <c r="N36" s="232" t="s">
        <v>160</v>
      </c>
      <c r="O36" s="223" t="s">
        <v>160</v>
      </c>
    </row>
    <row r="37" spans="10:15" x14ac:dyDescent="0.2">
      <c r="J37" s="197"/>
      <c r="K37" s="199"/>
      <c r="L37" s="197"/>
      <c r="M37" s="233"/>
      <c r="N37" s="233"/>
      <c r="O37" s="199"/>
    </row>
    <row r="38" spans="10:15" x14ac:dyDescent="0.2">
      <c r="J38" s="120" t="s">
        <v>121</v>
      </c>
      <c r="K38" s="121" t="s">
        <v>105</v>
      </c>
      <c r="L38" s="133" t="s">
        <v>160</v>
      </c>
      <c r="M38" s="134" t="s">
        <v>160</v>
      </c>
      <c r="N38" s="134" t="s">
        <v>160</v>
      </c>
      <c r="O38" s="135" t="s">
        <v>160</v>
      </c>
    </row>
    <row r="39" spans="10:15" x14ac:dyDescent="0.2">
      <c r="J39" s="122" t="s">
        <v>122</v>
      </c>
      <c r="K39" s="121" t="s">
        <v>120</v>
      </c>
      <c r="L39" s="133" t="s">
        <v>160</v>
      </c>
      <c r="M39" s="134" t="s">
        <v>160</v>
      </c>
      <c r="N39" s="134" t="s">
        <v>160</v>
      </c>
      <c r="O39" s="135" t="s">
        <v>160</v>
      </c>
    </row>
    <row r="40" spans="10:15" x14ac:dyDescent="0.2">
      <c r="J40" s="118" t="s">
        <v>85</v>
      </c>
      <c r="K40" s="119" t="s">
        <v>107</v>
      </c>
      <c r="L40" s="140"/>
      <c r="M40" s="141"/>
      <c r="N40" s="141"/>
      <c r="O40" s="142"/>
    </row>
    <row r="41" spans="10:15" x14ac:dyDescent="0.2">
      <c r="J41" s="196">
        <v>100</v>
      </c>
      <c r="K41" s="198" t="s">
        <v>123</v>
      </c>
      <c r="L41" s="230" t="s">
        <v>160</v>
      </c>
      <c r="M41" s="232" t="s">
        <v>160</v>
      </c>
      <c r="N41" s="232" t="s">
        <v>160</v>
      </c>
      <c r="O41" s="239" t="s">
        <v>160</v>
      </c>
    </row>
    <row r="42" spans="10:15" x14ac:dyDescent="0.2">
      <c r="J42" s="224"/>
      <c r="K42" s="202"/>
      <c r="L42" s="231"/>
      <c r="M42" s="233"/>
      <c r="N42" s="233"/>
      <c r="O42" s="240"/>
    </row>
    <row r="43" spans="10:15" x14ac:dyDescent="0.2">
      <c r="J43" s="114">
        <v>101</v>
      </c>
      <c r="K43" s="115" t="s">
        <v>124</v>
      </c>
      <c r="L43" s="133" t="s">
        <v>160</v>
      </c>
      <c r="M43" s="134" t="s">
        <v>160</v>
      </c>
      <c r="N43" s="134" t="s">
        <v>160</v>
      </c>
      <c r="O43" s="135" t="s">
        <v>160</v>
      </c>
    </row>
    <row r="44" spans="10:15" x14ac:dyDescent="0.2">
      <c r="J44" s="114">
        <v>102</v>
      </c>
      <c r="K44" s="115" t="s">
        <v>125</v>
      </c>
      <c r="L44" s="133" t="s">
        <v>160</v>
      </c>
      <c r="M44" s="134" t="s">
        <v>160</v>
      </c>
      <c r="N44" s="134" t="s">
        <v>160</v>
      </c>
      <c r="O44" s="135" t="s">
        <v>160</v>
      </c>
    </row>
    <row r="45" spans="10:15" x14ac:dyDescent="0.2">
      <c r="J45" s="196">
        <v>103</v>
      </c>
      <c r="K45" s="225" t="s">
        <v>126</v>
      </c>
      <c r="L45" s="133" t="s">
        <v>91</v>
      </c>
      <c r="M45" s="134" t="s">
        <v>163</v>
      </c>
      <c r="N45" s="134">
        <v>2</v>
      </c>
      <c r="O45" s="135" t="s">
        <v>164</v>
      </c>
    </row>
    <row r="46" spans="10:15" x14ac:dyDescent="0.2">
      <c r="J46" s="197"/>
      <c r="K46" s="226"/>
      <c r="L46" s="133" t="s">
        <v>165</v>
      </c>
      <c r="M46" s="134" t="s">
        <v>168</v>
      </c>
      <c r="N46" s="134">
        <v>2</v>
      </c>
      <c r="O46" s="135" t="s">
        <v>160</v>
      </c>
    </row>
    <row r="47" spans="10:15" x14ac:dyDescent="0.2">
      <c r="J47" s="196">
        <v>104</v>
      </c>
      <c r="K47" s="225" t="s">
        <v>127</v>
      </c>
      <c r="L47" s="133" t="s">
        <v>91</v>
      </c>
      <c r="M47" s="134" t="s">
        <v>163</v>
      </c>
      <c r="N47" s="134">
        <v>2</v>
      </c>
      <c r="O47" s="135" t="s">
        <v>164</v>
      </c>
    </row>
    <row r="48" spans="10:15" x14ac:dyDescent="0.2">
      <c r="J48" s="224"/>
      <c r="K48" s="227"/>
      <c r="L48" s="133" t="s">
        <v>165</v>
      </c>
      <c r="M48" s="134" t="s">
        <v>168</v>
      </c>
      <c r="N48" s="134">
        <v>1</v>
      </c>
      <c r="O48" s="135" t="s">
        <v>160</v>
      </c>
    </row>
    <row r="49" spans="10:15" x14ac:dyDescent="0.2">
      <c r="J49" s="197"/>
      <c r="K49" s="226"/>
      <c r="L49" s="133" t="s">
        <v>169</v>
      </c>
      <c r="M49" s="134" t="s">
        <v>170</v>
      </c>
      <c r="N49" s="134">
        <v>2</v>
      </c>
      <c r="O49" s="135" t="s">
        <v>160</v>
      </c>
    </row>
    <row r="50" spans="10:15" x14ac:dyDescent="0.2">
      <c r="J50" s="114">
        <v>105</v>
      </c>
      <c r="K50" s="115" t="s">
        <v>128</v>
      </c>
      <c r="L50" s="133" t="s">
        <v>160</v>
      </c>
      <c r="M50" s="134" t="s">
        <v>160</v>
      </c>
      <c r="N50" s="134" t="s">
        <v>160</v>
      </c>
      <c r="O50" s="135" t="s">
        <v>160</v>
      </c>
    </row>
    <row r="51" spans="10:15" x14ac:dyDescent="0.2">
      <c r="J51" s="114">
        <v>106</v>
      </c>
      <c r="K51" s="115" t="s">
        <v>129</v>
      </c>
      <c r="L51" s="133" t="s">
        <v>89</v>
      </c>
      <c r="M51" s="134" t="s">
        <v>163</v>
      </c>
      <c r="N51" s="134">
        <v>1</v>
      </c>
      <c r="O51" s="135" t="s">
        <v>164</v>
      </c>
    </row>
    <row r="52" spans="10:15" x14ac:dyDescent="0.2">
      <c r="J52" s="114">
        <v>107</v>
      </c>
      <c r="K52" s="115" t="s">
        <v>130</v>
      </c>
      <c r="L52" s="133" t="s">
        <v>160</v>
      </c>
      <c r="M52" s="134" t="s">
        <v>160</v>
      </c>
      <c r="N52" s="134" t="s">
        <v>160</v>
      </c>
      <c r="O52" s="135" t="s">
        <v>160</v>
      </c>
    </row>
    <row r="53" spans="10:15" x14ac:dyDescent="0.2">
      <c r="J53" s="114">
        <v>108</v>
      </c>
      <c r="K53" s="115" t="s">
        <v>131</v>
      </c>
      <c r="L53" s="133" t="s">
        <v>160</v>
      </c>
      <c r="M53" s="134" t="s">
        <v>160</v>
      </c>
      <c r="N53" s="134" t="s">
        <v>160</v>
      </c>
      <c r="O53" s="135" t="s">
        <v>160</v>
      </c>
    </row>
    <row r="54" spans="10:15" x14ac:dyDescent="0.2">
      <c r="J54" s="196">
        <v>109</v>
      </c>
      <c r="K54" s="198" t="s">
        <v>132</v>
      </c>
      <c r="L54" s="230" t="s">
        <v>160</v>
      </c>
      <c r="M54" s="232" t="s">
        <v>160</v>
      </c>
      <c r="N54" s="232" t="s">
        <v>160</v>
      </c>
      <c r="O54" s="198" t="s">
        <v>160</v>
      </c>
    </row>
    <row r="55" spans="10:15" x14ac:dyDescent="0.2">
      <c r="J55" s="197"/>
      <c r="K55" s="199"/>
      <c r="L55" s="231"/>
      <c r="M55" s="233"/>
      <c r="N55" s="233"/>
      <c r="O55" s="199"/>
    </row>
    <row r="56" spans="10:15" x14ac:dyDescent="0.2">
      <c r="J56" s="196">
        <v>110</v>
      </c>
      <c r="K56" s="198" t="s">
        <v>133</v>
      </c>
      <c r="L56" s="133" t="s">
        <v>90</v>
      </c>
      <c r="M56" s="134" t="s">
        <v>171</v>
      </c>
      <c r="N56" s="134">
        <v>1</v>
      </c>
      <c r="O56" s="135" t="s">
        <v>164</v>
      </c>
    </row>
    <row r="57" spans="10:15" x14ac:dyDescent="0.2">
      <c r="J57" s="228"/>
      <c r="K57" s="229"/>
      <c r="L57" s="133" t="s">
        <v>90</v>
      </c>
      <c r="M57" s="134" t="s">
        <v>171</v>
      </c>
      <c r="N57" s="134">
        <v>1</v>
      </c>
      <c r="O57" s="135" t="s">
        <v>167</v>
      </c>
    </row>
    <row r="58" spans="10:15" x14ac:dyDescent="0.2">
      <c r="J58" s="197"/>
      <c r="K58" s="199"/>
      <c r="L58" s="133"/>
      <c r="M58" s="134"/>
      <c r="N58" s="134"/>
      <c r="O58" s="135"/>
    </row>
    <row r="59" spans="10:15" x14ac:dyDescent="0.2">
      <c r="J59" s="196">
        <v>111</v>
      </c>
      <c r="K59" s="198" t="s">
        <v>134</v>
      </c>
      <c r="L59" s="230" t="s">
        <v>160</v>
      </c>
      <c r="M59" s="232" t="s">
        <v>160</v>
      </c>
      <c r="N59" s="232" t="s">
        <v>160</v>
      </c>
      <c r="O59" s="198" t="s">
        <v>160</v>
      </c>
    </row>
    <row r="60" spans="10:15" x14ac:dyDescent="0.2">
      <c r="J60" s="197"/>
      <c r="K60" s="199"/>
      <c r="L60" s="231"/>
      <c r="M60" s="233"/>
      <c r="N60" s="233"/>
      <c r="O60" s="199"/>
    </row>
    <row r="61" spans="10:15" x14ac:dyDescent="0.2">
      <c r="J61" s="196">
        <v>112</v>
      </c>
      <c r="K61" s="198" t="s">
        <v>135</v>
      </c>
      <c r="L61" s="230" t="s">
        <v>160</v>
      </c>
      <c r="M61" s="232" t="s">
        <v>160</v>
      </c>
      <c r="N61" s="232" t="s">
        <v>160</v>
      </c>
      <c r="O61" s="198" t="s">
        <v>160</v>
      </c>
    </row>
    <row r="62" spans="10:15" x14ac:dyDescent="0.2">
      <c r="J62" s="228"/>
      <c r="K62" s="229"/>
      <c r="L62" s="237"/>
      <c r="M62" s="238"/>
      <c r="N62" s="238"/>
      <c r="O62" s="229"/>
    </row>
    <row r="63" spans="10:15" x14ac:dyDescent="0.2">
      <c r="J63" s="114">
        <v>7</v>
      </c>
      <c r="K63" s="115" t="s">
        <v>136</v>
      </c>
      <c r="L63" s="133" t="s">
        <v>160</v>
      </c>
      <c r="M63" s="134" t="s">
        <v>160</v>
      </c>
      <c r="N63" s="134" t="s">
        <v>160</v>
      </c>
      <c r="O63" s="135" t="s">
        <v>160</v>
      </c>
    </row>
    <row r="64" spans="10:15" x14ac:dyDescent="0.2">
      <c r="J64" s="114">
        <v>8</v>
      </c>
      <c r="K64" s="115" t="s">
        <v>137</v>
      </c>
      <c r="L64" s="133" t="s">
        <v>160</v>
      </c>
      <c r="M64" s="134" t="s">
        <v>160</v>
      </c>
      <c r="N64" s="134" t="s">
        <v>160</v>
      </c>
      <c r="O64" s="135" t="s">
        <v>160</v>
      </c>
    </row>
    <row r="65" spans="10:15" x14ac:dyDescent="0.2">
      <c r="J65" s="114">
        <v>14</v>
      </c>
      <c r="K65" s="115" t="s">
        <v>138</v>
      </c>
      <c r="L65" s="133" t="s">
        <v>160</v>
      </c>
      <c r="M65" s="134" t="s">
        <v>160</v>
      </c>
      <c r="N65" s="134" t="s">
        <v>160</v>
      </c>
      <c r="O65" s="135" t="s">
        <v>160</v>
      </c>
    </row>
    <row r="66" spans="10:15" x14ac:dyDescent="0.2">
      <c r="J66" s="114">
        <v>15</v>
      </c>
      <c r="K66" s="115" t="s">
        <v>139</v>
      </c>
      <c r="L66" s="133" t="s">
        <v>160</v>
      </c>
      <c r="M66" s="134" t="s">
        <v>160</v>
      </c>
      <c r="N66" s="134" t="s">
        <v>160</v>
      </c>
      <c r="O66" s="135" t="s">
        <v>160</v>
      </c>
    </row>
    <row r="67" spans="10:15" x14ac:dyDescent="0.2">
      <c r="J67" s="118" t="s">
        <v>140</v>
      </c>
      <c r="K67" s="119" t="s">
        <v>107</v>
      </c>
      <c r="L67" s="140"/>
      <c r="M67" s="141"/>
      <c r="N67" s="141"/>
      <c r="O67" s="142"/>
    </row>
    <row r="68" spans="10:15" x14ac:dyDescent="0.2">
      <c r="J68" s="114">
        <v>200</v>
      </c>
      <c r="K68" s="115" t="s">
        <v>141</v>
      </c>
      <c r="L68" s="133" t="s">
        <v>160</v>
      </c>
      <c r="M68" s="134" t="s">
        <v>160</v>
      </c>
      <c r="N68" s="134" t="s">
        <v>160</v>
      </c>
      <c r="O68" s="135" t="s">
        <v>160</v>
      </c>
    </row>
    <row r="69" spans="10:15" x14ac:dyDescent="0.2">
      <c r="J69" s="114">
        <v>201</v>
      </c>
      <c r="K69" s="115" t="s">
        <v>142</v>
      </c>
      <c r="L69" s="133" t="s">
        <v>160</v>
      </c>
      <c r="M69" s="134" t="s">
        <v>160</v>
      </c>
      <c r="N69" s="134" t="s">
        <v>160</v>
      </c>
      <c r="O69" s="135" t="s">
        <v>160</v>
      </c>
    </row>
    <row r="70" spans="10:15" x14ac:dyDescent="0.2">
      <c r="J70" s="114">
        <v>202</v>
      </c>
      <c r="K70" s="115" t="s">
        <v>141</v>
      </c>
      <c r="L70" s="133" t="s">
        <v>160</v>
      </c>
      <c r="M70" s="134" t="s">
        <v>160</v>
      </c>
      <c r="N70" s="134" t="s">
        <v>160</v>
      </c>
      <c r="O70" s="135" t="s">
        <v>160</v>
      </c>
    </row>
    <row r="71" spans="10:15" x14ac:dyDescent="0.2">
      <c r="J71" s="114">
        <v>203</v>
      </c>
      <c r="K71" s="115" t="s">
        <v>143</v>
      </c>
      <c r="L71" s="133" t="s">
        <v>160</v>
      </c>
      <c r="M71" s="143" t="s">
        <v>160</v>
      </c>
      <c r="N71" s="143" t="s">
        <v>160</v>
      </c>
      <c r="O71" s="135" t="s">
        <v>160</v>
      </c>
    </row>
    <row r="72" spans="10:15" x14ac:dyDescent="0.2">
      <c r="J72" s="114">
        <v>204</v>
      </c>
      <c r="K72" s="115" t="s">
        <v>125</v>
      </c>
      <c r="L72" s="133" t="s">
        <v>160</v>
      </c>
      <c r="M72" s="143" t="s">
        <v>160</v>
      </c>
      <c r="N72" s="143" t="s">
        <v>160</v>
      </c>
      <c r="O72" s="135" t="s">
        <v>160</v>
      </c>
    </row>
    <row r="73" spans="10:15" x14ac:dyDescent="0.2">
      <c r="J73" s="114">
        <v>8</v>
      </c>
      <c r="K73" s="115" t="s">
        <v>137</v>
      </c>
      <c r="L73" s="133" t="s">
        <v>160</v>
      </c>
      <c r="M73" s="134" t="s">
        <v>160</v>
      </c>
      <c r="N73" s="134" t="s">
        <v>160</v>
      </c>
      <c r="O73" s="135" t="s">
        <v>160</v>
      </c>
    </row>
    <row r="74" spans="10:15" x14ac:dyDescent="0.2">
      <c r="J74" s="114">
        <v>102</v>
      </c>
      <c r="K74" s="115" t="s">
        <v>125</v>
      </c>
      <c r="L74" s="133" t="s">
        <v>160</v>
      </c>
      <c r="M74" s="134" t="s">
        <v>160</v>
      </c>
      <c r="N74" s="134" t="s">
        <v>160</v>
      </c>
      <c r="O74" s="135" t="s">
        <v>160</v>
      </c>
    </row>
    <row r="75" spans="10:15" x14ac:dyDescent="0.2">
      <c r="J75" s="114">
        <v>111</v>
      </c>
      <c r="K75" s="115" t="s">
        <v>144</v>
      </c>
      <c r="L75" s="133" t="s">
        <v>160</v>
      </c>
      <c r="M75" s="134" t="s">
        <v>160</v>
      </c>
      <c r="N75" s="134" t="s">
        <v>160</v>
      </c>
      <c r="O75" s="135" t="s">
        <v>160</v>
      </c>
    </row>
    <row r="76" spans="10:15" x14ac:dyDescent="0.2">
      <c r="J76" s="118" t="s">
        <v>84</v>
      </c>
      <c r="K76" s="119" t="s">
        <v>145</v>
      </c>
      <c r="L76" s="140"/>
      <c r="M76" s="141"/>
      <c r="N76" s="141"/>
      <c r="O76" s="142"/>
    </row>
    <row r="77" spans="10:15" x14ac:dyDescent="0.2">
      <c r="J77" s="114">
        <v>1</v>
      </c>
      <c r="K77" s="121" t="s">
        <v>146</v>
      </c>
      <c r="L77" s="133" t="s">
        <v>160</v>
      </c>
      <c r="M77" s="134" t="s">
        <v>160</v>
      </c>
      <c r="N77" s="134" t="s">
        <v>160</v>
      </c>
      <c r="O77" s="135" t="s">
        <v>160</v>
      </c>
    </row>
    <row r="78" spans="10:15" x14ac:dyDescent="0.2">
      <c r="J78" s="114">
        <v>2</v>
      </c>
      <c r="K78" s="121" t="s">
        <v>146</v>
      </c>
      <c r="L78" s="133" t="s">
        <v>160</v>
      </c>
      <c r="M78" s="134" t="s">
        <v>160</v>
      </c>
      <c r="N78" s="134" t="s">
        <v>160</v>
      </c>
      <c r="O78" s="135" t="s">
        <v>160</v>
      </c>
    </row>
    <row r="79" spans="10:15" x14ac:dyDescent="0.2">
      <c r="J79" s="114">
        <v>3</v>
      </c>
      <c r="K79" s="121" t="s">
        <v>146</v>
      </c>
      <c r="L79" s="133" t="s">
        <v>160</v>
      </c>
      <c r="M79" s="134" t="s">
        <v>160</v>
      </c>
      <c r="N79" s="134" t="s">
        <v>160</v>
      </c>
      <c r="O79" s="135" t="s">
        <v>160</v>
      </c>
    </row>
    <row r="80" spans="10:15" x14ac:dyDescent="0.2">
      <c r="J80" s="114">
        <v>4</v>
      </c>
      <c r="K80" s="121" t="s">
        <v>146</v>
      </c>
      <c r="L80" s="133" t="s">
        <v>160</v>
      </c>
      <c r="M80" s="134" t="s">
        <v>160</v>
      </c>
      <c r="N80" s="134" t="s">
        <v>160</v>
      </c>
      <c r="O80" s="135" t="s">
        <v>160</v>
      </c>
    </row>
    <row r="81" spans="10:15" x14ac:dyDescent="0.2">
      <c r="J81" s="114">
        <v>5</v>
      </c>
      <c r="K81" s="121" t="s">
        <v>113</v>
      </c>
      <c r="L81" s="133" t="s">
        <v>160</v>
      </c>
      <c r="M81" s="134" t="s">
        <v>160</v>
      </c>
      <c r="N81" s="134" t="s">
        <v>160</v>
      </c>
      <c r="O81" s="135" t="s">
        <v>160</v>
      </c>
    </row>
    <row r="82" spans="10:15" x14ac:dyDescent="0.2">
      <c r="J82" s="114">
        <v>6</v>
      </c>
      <c r="K82" s="121" t="s">
        <v>147</v>
      </c>
      <c r="L82" s="133" t="s">
        <v>160</v>
      </c>
      <c r="M82" s="134" t="s">
        <v>160</v>
      </c>
      <c r="N82" s="134" t="s">
        <v>160</v>
      </c>
      <c r="O82" s="135" t="s">
        <v>160</v>
      </c>
    </row>
    <row r="83" spans="10:15" x14ac:dyDescent="0.2">
      <c r="J83" s="114">
        <v>7</v>
      </c>
      <c r="K83" s="121" t="s">
        <v>146</v>
      </c>
      <c r="L83" s="133" t="s">
        <v>160</v>
      </c>
      <c r="M83" s="134" t="s">
        <v>160</v>
      </c>
      <c r="N83" s="134" t="s">
        <v>160</v>
      </c>
      <c r="O83" s="135" t="s">
        <v>160</v>
      </c>
    </row>
    <row r="84" spans="10:15" x14ac:dyDescent="0.2">
      <c r="J84" s="196">
        <v>8</v>
      </c>
      <c r="K84" s="223" t="s">
        <v>148</v>
      </c>
      <c r="L84" s="230" t="s">
        <v>160</v>
      </c>
      <c r="M84" s="232" t="s">
        <v>160</v>
      </c>
      <c r="N84" s="232" t="s">
        <v>160</v>
      </c>
      <c r="O84" s="198" t="s">
        <v>160</v>
      </c>
    </row>
    <row r="85" spans="10:15" x14ac:dyDescent="0.2">
      <c r="J85" s="197"/>
      <c r="K85" s="199"/>
      <c r="L85" s="237"/>
      <c r="M85" s="238"/>
      <c r="N85" s="238"/>
      <c r="O85" s="229"/>
    </row>
    <row r="86" spans="10:15" x14ac:dyDescent="0.2">
      <c r="J86" s="114">
        <v>9</v>
      </c>
      <c r="K86" s="121" t="s">
        <v>146</v>
      </c>
      <c r="L86" s="133" t="s">
        <v>160</v>
      </c>
      <c r="M86" s="134" t="s">
        <v>160</v>
      </c>
      <c r="N86" s="134" t="s">
        <v>160</v>
      </c>
      <c r="O86" s="135" t="s">
        <v>160</v>
      </c>
    </row>
    <row r="87" spans="10:15" x14ac:dyDescent="0.2">
      <c r="J87" s="114">
        <v>10</v>
      </c>
      <c r="K87" s="121" t="s">
        <v>105</v>
      </c>
      <c r="L87" s="133" t="s">
        <v>160</v>
      </c>
      <c r="M87" s="134" t="s">
        <v>160</v>
      </c>
      <c r="N87" s="134" t="s">
        <v>160</v>
      </c>
      <c r="O87" s="135" t="s">
        <v>160</v>
      </c>
    </row>
    <row r="88" spans="10:15" x14ac:dyDescent="0.2">
      <c r="J88" s="114">
        <v>11</v>
      </c>
      <c r="K88" s="121" t="s">
        <v>115</v>
      </c>
      <c r="L88" s="133" t="s">
        <v>90</v>
      </c>
      <c r="M88" s="134" t="s">
        <v>163</v>
      </c>
      <c r="N88" s="134">
        <v>1</v>
      </c>
      <c r="O88" s="135" t="s">
        <v>164</v>
      </c>
    </row>
    <row r="89" spans="10:15" x14ac:dyDescent="0.2">
      <c r="J89" s="196">
        <v>12</v>
      </c>
      <c r="K89" s="223" t="s">
        <v>149</v>
      </c>
      <c r="L89" s="133" t="s">
        <v>91</v>
      </c>
      <c r="M89" s="134" t="s">
        <v>171</v>
      </c>
      <c r="N89" s="134">
        <v>1</v>
      </c>
      <c r="O89" s="135" t="s">
        <v>167</v>
      </c>
    </row>
    <row r="90" spans="10:15" x14ac:dyDescent="0.2">
      <c r="J90" s="197"/>
      <c r="K90" s="199"/>
      <c r="L90" s="133" t="s">
        <v>165</v>
      </c>
      <c r="M90" s="134" t="s">
        <v>172</v>
      </c>
      <c r="N90" s="134">
        <v>1</v>
      </c>
      <c r="O90" s="135" t="s">
        <v>160</v>
      </c>
    </row>
    <row r="91" spans="10:15" x14ac:dyDescent="0.2">
      <c r="J91" s="196">
        <v>13</v>
      </c>
      <c r="K91" s="223" t="s">
        <v>149</v>
      </c>
      <c r="L91" s="133" t="s">
        <v>91</v>
      </c>
      <c r="M91" s="134" t="s">
        <v>171</v>
      </c>
      <c r="N91" s="134">
        <v>1</v>
      </c>
      <c r="O91" s="135" t="s">
        <v>167</v>
      </c>
    </row>
    <row r="92" spans="10:15" x14ac:dyDescent="0.2">
      <c r="J92" s="197"/>
      <c r="K92" s="199"/>
      <c r="L92" s="133" t="s">
        <v>165</v>
      </c>
      <c r="M92" s="134" t="s">
        <v>172</v>
      </c>
      <c r="N92" s="134">
        <v>1</v>
      </c>
      <c r="O92" s="135" t="s">
        <v>160</v>
      </c>
    </row>
    <row r="93" spans="10:15" x14ac:dyDescent="0.2">
      <c r="J93" s="114">
        <v>14</v>
      </c>
      <c r="K93" s="121" t="s">
        <v>150</v>
      </c>
      <c r="L93" s="133" t="s">
        <v>160</v>
      </c>
      <c r="M93" s="134" t="s">
        <v>160</v>
      </c>
      <c r="N93" s="134" t="s">
        <v>160</v>
      </c>
      <c r="O93" s="135" t="s">
        <v>160</v>
      </c>
    </row>
    <row r="94" spans="10:15" x14ac:dyDescent="0.2">
      <c r="J94" s="114">
        <v>15</v>
      </c>
      <c r="K94" s="121" t="s">
        <v>151</v>
      </c>
      <c r="L94" s="133" t="s">
        <v>160</v>
      </c>
      <c r="M94" s="134" t="s">
        <v>160</v>
      </c>
      <c r="N94" s="134" t="s">
        <v>160</v>
      </c>
      <c r="O94" s="135" t="s">
        <v>160</v>
      </c>
    </row>
    <row r="95" spans="10:15" x14ac:dyDescent="0.2">
      <c r="J95" s="118" t="s">
        <v>85</v>
      </c>
      <c r="K95" s="119" t="s">
        <v>145</v>
      </c>
      <c r="L95" s="140"/>
      <c r="M95" s="141"/>
      <c r="N95" s="141"/>
      <c r="O95" s="142"/>
    </row>
    <row r="96" spans="10:15" x14ac:dyDescent="0.2">
      <c r="J96" s="114">
        <v>1</v>
      </c>
      <c r="K96" s="121" t="s">
        <v>146</v>
      </c>
      <c r="L96" s="133" t="s">
        <v>160</v>
      </c>
      <c r="M96" s="134" t="s">
        <v>160</v>
      </c>
      <c r="N96" s="134" t="s">
        <v>160</v>
      </c>
      <c r="O96" s="135" t="s">
        <v>160</v>
      </c>
    </row>
    <row r="97" spans="10:15" x14ac:dyDescent="0.2">
      <c r="J97" s="114">
        <v>2</v>
      </c>
      <c r="K97" s="121" t="s">
        <v>146</v>
      </c>
      <c r="L97" s="133" t="s">
        <v>160</v>
      </c>
      <c r="M97" s="134" t="s">
        <v>160</v>
      </c>
      <c r="N97" s="134" t="s">
        <v>160</v>
      </c>
      <c r="O97" s="135" t="s">
        <v>160</v>
      </c>
    </row>
    <row r="98" spans="10:15" x14ac:dyDescent="0.2">
      <c r="J98" s="114">
        <v>3</v>
      </c>
      <c r="K98" s="121" t="s">
        <v>146</v>
      </c>
      <c r="L98" s="133" t="s">
        <v>160</v>
      </c>
      <c r="M98" s="134" t="s">
        <v>160</v>
      </c>
      <c r="N98" s="134" t="s">
        <v>160</v>
      </c>
      <c r="O98" s="135" t="s">
        <v>160</v>
      </c>
    </row>
    <row r="99" spans="10:15" x14ac:dyDescent="0.2">
      <c r="J99" s="114">
        <v>4</v>
      </c>
      <c r="K99" s="121" t="s">
        <v>146</v>
      </c>
      <c r="L99" s="133" t="s">
        <v>160</v>
      </c>
      <c r="M99" s="134" t="s">
        <v>160</v>
      </c>
      <c r="N99" s="134" t="s">
        <v>160</v>
      </c>
      <c r="O99" s="135" t="s">
        <v>160</v>
      </c>
    </row>
    <row r="100" spans="10:15" x14ac:dyDescent="0.2">
      <c r="J100" s="114">
        <v>5</v>
      </c>
      <c r="K100" s="121" t="s">
        <v>146</v>
      </c>
      <c r="L100" s="133" t="s">
        <v>160</v>
      </c>
      <c r="M100" s="134" t="s">
        <v>160</v>
      </c>
      <c r="N100" s="134" t="s">
        <v>160</v>
      </c>
      <c r="O100" s="135" t="s">
        <v>160</v>
      </c>
    </row>
    <row r="101" spans="10:15" x14ac:dyDescent="0.2">
      <c r="J101" s="114">
        <v>6</v>
      </c>
      <c r="K101" s="121" t="s">
        <v>146</v>
      </c>
      <c r="L101" s="133" t="s">
        <v>160</v>
      </c>
      <c r="M101" s="134" t="s">
        <v>160</v>
      </c>
      <c r="N101" s="134" t="s">
        <v>160</v>
      </c>
      <c r="O101" s="135" t="s">
        <v>160</v>
      </c>
    </row>
    <row r="102" spans="10:15" x14ac:dyDescent="0.2">
      <c r="J102" s="114">
        <v>7</v>
      </c>
      <c r="K102" s="121" t="s">
        <v>146</v>
      </c>
      <c r="L102" s="133" t="s">
        <v>160</v>
      </c>
      <c r="M102" s="134" t="s">
        <v>160</v>
      </c>
      <c r="N102" s="134" t="s">
        <v>160</v>
      </c>
      <c r="O102" s="135" t="s">
        <v>160</v>
      </c>
    </row>
    <row r="103" spans="10:15" x14ac:dyDescent="0.2">
      <c r="J103" s="114">
        <v>8</v>
      </c>
      <c r="K103" s="121" t="s">
        <v>146</v>
      </c>
      <c r="L103" s="133" t="s">
        <v>160</v>
      </c>
      <c r="M103" s="134" t="s">
        <v>160</v>
      </c>
      <c r="N103" s="134" t="s">
        <v>160</v>
      </c>
      <c r="O103" s="135" t="s">
        <v>160</v>
      </c>
    </row>
    <row r="104" spans="10:15" x14ac:dyDescent="0.2">
      <c r="J104" s="114">
        <v>9</v>
      </c>
      <c r="K104" s="121" t="s">
        <v>117</v>
      </c>
      <c r="L104" s="133" t="s">
        <v>160</v>
      </c>
      <c r="M104" s="134" t="s">
        <v>160</v>
      </c>
      <c r="N104" s="134" t="s">
        <v>160</v>
      </c>
      <c r="O104" s="135" t="s">
        <v>160</v>
      </c>
    </row>
    <row r="105" spans="10:15" x14ac:dyDescent="0.2">
      <c r="J105" s="114">
        <v>10</v>
      </c>
      <c r="K105" s="121" t="s">
        <v>115</v>
      </c>
      <c r="L105" s="133" t="s">
        <v>90</v>
      </c>
      <c r="M105" s="134" t="s">
        <v>163</v>
      </c>
      <c r="N105" s="134">
        <v>1</v>
      </c>
      <c r="O105" s="135" t="s">
        <v>164</v>
      </c>
    </row>
    <row r="106" spans="10:15" x14ac:dyDescent="0.2">
      <c r="J106" s="114">
        <v>11</v>
      </c>
      <c r="K106" s="121" t="s">
        <v>105</v>
      </c>
      <c r="L106" s="133" t="s">
        <v>160</v>
      </c>
      <c r="M106" s="134" t="s">
        <v>160</v>
      </c>
      <c r="N106" s="134" t="s">
        <v>160</v>
      </c>
      <c r="O106" s="135" t="s">
        <v>160</v>
      </c>
    </row>
    <row r="107" spans="10:15" x14ac:dyDescent="0.2">
      <c r="J107" s="196">
        <v>12</v>
      </c>
      <c r="K107" s="223" t="s">
        <v>149</v>
      </c>
      <c r="L107" s="133" t="s">
        <v>91</v>
      </c>
      <c r="M107" s="134" t="s">
        <v>163</v>
      </c>
      <c r="N107" s="134">
        <v>1</v>
      </c>
      <c r="O107" s="135" t="s">
        <v>164</v>
      </c>
    </row>
    <row r="108" spans="10:15" x14ac:dyDescent="0.2">
      <c r="J108" s="197"/>
      <c r="K108" s="199"/>
      <c r="L108" s="133" t="s">
        <v>165</v>
      </c>
      <c r="M108" s="134" t="s">
        <v>172</v>
      </c>
      <c r="N108" s="134">
        <v>1</v>
      </c>
      <c r="O108" s="135" t="s">
        <v>160</v>
      </c>
    </row>
    <row r="109" spans="10:15" x14ac:dyDescent="0.2">
      <c r="J109" s="114">
        <v>13</v>
      </c>
      <c r="K109" s="121" t="s">
        <v>105</v>
      </c>
      <c r="L109" s="133" t="s">
        <v>160</v>
      </c>
      <c r="M109" s="134" t="s">
        <v>160</v>
      </c>
      <c r="N109" s="134" t="s">
        <v>160</v>
      </c>
      <c r="O109" s="135" t="s">
        <v>160</v>
      </c>
    </row>
    <row r="110" spans="10:15" x14ac:dyDescent="0.2">
      <c r="J110" s="114">
        <v>14</v>
      </c>
      <c r="K110" s="121" t="s">
        <v>101</v>
      </c>
      <c r="L110" s="133" t="s">
        <v>160</v>
      </c>
      <c r="M110" s="134" t="s">
        <v>160</v>
      </c>
      <c r="N110" s="134" t="s">
        <v>160</v>
      </c>
      <c r="O110" s="135" t="s">
        <v>160</v>
      </c>
    </row>
    <row r="111" spans="10:15" x14ac:dyDescent="0.2">
      <c r="J111" s="114">
        <v>15</v>
      </c>
      <c r="K111" s="121" t="s">
        <v>101</v>
      </c>
      <c r="L111" s="133" t="s">
        <v>160</v>
      </c>
      <c r="M111" s="134" t="s">
        <v>160</v>
      </c>
      <c r="N111" s="134" t="s">
        <v>160</v>
      </c>
      <c r="O111" s="135" t="s">
        <v>160</v>
      </c>
    </row>
    <row r="112" spans="10:15" x14ac:dyDescent="0.2">
      <c r="J112" s="114">
        <v>16</v>
      </c>
      <c r="K112" s="121" t="s">
        <v>152</v>
      </c>
      <c r="L112" s="133" t="s">
        <v>160</v>
      </c>
      <c r="M112" s="134" t="s">
        <v>160</v>
      </c>
      <c r="N112" s="134" t="s">
        <v>160</v>
      </c>
      <c r="O112" s="135" t="s">
        <v>160</v>
      </c>
    </row>
    <row r="113" spans="10:15" x14ac:dyDescent="0.2">
      <c r="J113" s="118" t="s">
        <v>140</v>
      </c>
      <c r="K113" s="119" t="s">
        <v>145</v>
      </c>
      <c r="L113" s="140"/>
      <c r="M113" s="141"/>
      <c r="N113" s="141"/>
      <c r="O113" s="142"/>
    </row>
    <row r="114" spans="10:15" x14ac:dyDescent="0.2">
      <c r="J114" s="114">
        <v>1</v>
      </c>
      <c r="K114" s="121" t="s">
        <v>101</v>
      </c>
      <c r="L114" s="133" t="s">
        <v>160</v>
      </c>
      <c r="M114" s="134" t="s">
        <v>160</v>
      </c>
      <c r="N114" s="134" t="s">
        <v>160</v>
      </c>
      <c r="O114" s="135" t="s">
        <v>160</v>
      </c>
    </row>
    <row r="115" spans="10:15" x14ac:dyDescent="0.2">
      <c r="J115" s="114">
        <v>2</v>
      </c>
      <c r="K115" s="121" t="s">
        <v>105</v>
      </c>
      <c r="L115" s="133" t="s">
        <v>160</v>
      </c>
      <c r="M115" s="134" t="s">
        <v>160</v>
      </c>
      <c r="N115" s="134" t="s">
        <v>160</v>
      </c>
      <c r="O115" s="135" t="s">
        <v>160</v>
      </c>
    </row>
    <row r="116" spans="10:15" x14ac:dyDescent="0.2">
      <c r="J116" s="114">
        <v>3</v>
      </c>
      <c r="K116" s="121" t="s">
        <v>153</v>
      </c>
      <c r="L116" s="133" t="s">
        <v>160</v>
      </c>
      <c r="M116" s="134" t="s">
        <v>160</v>
      </c>
      <c r="N116" s="134" t="s">
        <v>160</v>
      </c>
      <c r="O116" s="135" t="s">
        <v>160</v>
      </c>
    </row>
    <row r="117" spans="10:15" x14ac:dyDescent="0.2">
      <c r="J117" s="114">
        <v>4</v>
      </c>
      <c r="K117" s="121" t="s">
        <v>105</v>
      </c>
      <c r="L117" s="133" t="s">
        <v>160</v>
      </c>
      <c r="M117" s="134" t="s">
        <v>160</v>
      </c>
      <c r="N117" s="134" t="s">
        <v>160</v>
      </c>
      <c r="O117" s="135" t="s">
        <v>160</v>
      </c>
    </row>
    <row r="118" spans="10:15" x14ac:dyDescent="0.2">
      <c r="J118" s="114">
        <v>5</v>
      </c>
      <c r="K118" s="121" t="s">
        <v>154</v>
      </c>
      <c r="L118" s="133" t="s">
        <v>160</v>
      </c>
      <c r="M118" s="134" t="s">
        <v>160</v>
      </c>
      <c r="N118" s="134" t="s">
        <v>160</v>
      </c>
      <c r="O118" s="135" t="s">
        <v>160</v>
      </c>
    </row>
    <row r="119" spans="10:15" x14ac:dyDescent="0.2">
      <c r="J119" s="196">
        <v>6</v>
      </c>
      <c r="K119" s="223" t="s">
        <v>149</v>
      </c>
      <c r="L119" s="133" t="s">
        <v>91</v>
      </c>
      <c r="M119" s="134" t="s">
        <v>171</v>
      </c>
      <c r="N119" s="134">
        <v>1</v>
      </c>
      <c r="O119" s="135" t="s">
        <v>167</v>
      </c>
    </row>
    <row r="120" spans="10:15" x14ac:dyDescent="0.2">
      <c r="J120" s="197"/>
      <c r="K120" s="199"/>
      <c r="L120" s="133" t="s">
        <v>165</v>
      </c>
      <c r="M120" s="134" t="s">
        <v>172</v>
      </c>
      <c r="N120" s="134">
        <v>1</v>
      </c>
      <c r="O120" s="135" t="s">
        <v>160</v>
      </c>
    </row>
    <row r="121" spans="10:15" x14ac:dyDescent="0.2">
      <c r="J121" s="114">
        <v>7</v>
      </c>
      <c r="K121" s="121" t="s">
        <v>155</v>
      </c>
      <c r="L121" s="133" t="s">
        <v>162</v>
      </c>
      <c r="M121" s="134" t="s">
        <v>163</v>
      </c>
      <c r="N121" s="134">
        <v>1</v>
      </c>
      <c r="O121" s="135" t="s">
        <v>160</v>
      </c>
    </row>
    <row r="122" spans="10:15" x14ac:dyDescent="0.2">
      <c r="J122" s="114">
        <v>8</v>
      </c>
      <c r="K122" s="121" t="s">
        <v>103</v>
      </c>
      <c r="L122" s="133" t="s">
        <v>91</v>
      </c>
      <c r="M122" s="134" t="s">
        <v>171</v>
      </c>
      <c r="N122" s="134">
        <v>1</v>
      </c>
      <c r="O122" s="135" t="s">
        <v>167</v>
      </c>
    </row>
    <row r="123" spans="10:15" x14ac:dyDescent="0.2">
      <c r="J123" s="114">
        <v>9</v>
      </c>
      <c r="K123" s="121" t="s">
        <v>117</v>
      </c>
      <c r="L123" s="133" t="s">
        <v>160</v>
      </c>
      <c r="M123" s="134" t="s">
        <v>160</v>
      </c>
      <c r="N123" s="134" t="s">
        <v>160</v>
      </c>
      <c r="O123" s="135" t="s">
        <v>160</v>
      </c>
    </row>
    <row r="124" spans="10:15" x14ac:dyDescent="0.2">
      <c r="J124" s="114">
        <v>10</v>
      </c>
      <c r="K124" s="121" t="s">
        <v>156</v>
      </c>
      <c r="L124" s="133" t="s">
        <v>160</v>
      </c>
      <c r="M124" s="134" t="s">
        <v>160</v>
      </c>
      <c r="N124" s="134" t="s">
        <v>160</v>
      </c>
      <c r="O124" s="135" t="s">
        <v>160</v>
      </c>
    </row>
    <row r="125" spans="10:15" x14ac:dyDescent="0.2">
      <c r="J125" s="114">
        <v>11</v>
      </c>
      <c r="K125" s="121" t="s">
        <v>101</v>
      </c>
      <c r="L125" s="133" t="s">
        <v>160</v>
      </c>
      <c r="M125" s="134" t="s">
        <v>160</v>
      </c>
      <c r="N125" s="134" t="s">
        <v>160</v>
      </c>
      <c r="O125" s="135" t="s">
        <v>160</v>
      </c>
    </row>
    <row r="126" spans="10:15" x14ac:dyDescent="0.2">
      <c r="J126" s="114">
        <v>12</v>
      </c>
      <c r="K126" s="121" t="s">
        <v>106</v>
      </c>
      <c r="L126" s="133" t="s">
        <v>160</v>
      </c>
      <c r="M126" s="134" t="s">
        <v>160</v>
      </c>
      <c r="N126" s="134" t="s">
        <v>160</v>
      </c>
      <c r="O126" s="135" t="s">
        <v>160</v>
      </c>
    </row>
    <row r="127" spans="10:15" x14ac:dyDescent="0.2">
      <c r="J127" s="114">
        <v>13</v>
      </c>
      <c r="K127" s="121" t="s">
        <v>157</v>
      </c>
      <c r="L127" s="133" t="s">
        <v>160</v>
      </c>
      <c r="M127" s="134" t="s">
        <v>160</v>
      </c>
      <c r="N127" s="134" t="s">
        <v>160</v>
      </c>
      <c r="O127" s="135" t="s">
        <v>160</v>
      </c>
    </row>
    <row r="128" spans="10:15" x14ac:dyDescent="0.2">
      <c r="J128" s="114">
        <v>14</v>
      </c>
      <c r="K128" s="121" t="s">
        <v>105</v>
      </c>
      <c r="L128" s="133" t="s">
        <v>160</v>
      </c>
      <c r="M128" s="134" t="s">
        <v>160</v>
      </c>
      <c r="N128" s="134" t="s">
        <v>160</v>
      </c>
      <c r="O128" s="135" t="s">
        <v>160</v>
      </c>
    </row>
    <row r="129" spans="10:15" x14ac:dyDescent="0.2">
      <c r="J129" s="114">
        <v>15</v>
      </c>
      <c r="K129" s="121" t="s">
        <v>106</v>
      </c>
      <c r="L129" s="133" t="s">
        <v>160</v>
      </c>
      <c r="M129" s="134" t="s">
        <v>160</v>
      </c>
      <c r="N129" s="134" t="s">
        <v>160</v>
      </c>
      <c r="O129" s="135" t="s">
        <v>160</v>
      </c>
    </row>
    <row r="130" spans="10:15" x14ac:dyDescent="0.2">
      <c r="J130" s="114">
        <v>16</v>
      </c>
      <c r="K130" s="121" t="s">
        <v>158</v>
      </c>
      <c r="L130" s="133" t="s">
        <v>160</v>
      </c>
      <c r="M130" s="134" t="s">
        <v>160</v>
      </c>
      <c r="N130" s="134" t="s">
        <v>160</v>
      </c>
      <c r="O130" s="135" t="s">
        <v>160</v>
      </c>
    </row>
    <row r="131" spans="10:15" ht="13.5" thickBot="1" x14ac:dyDescent="0.25">
      <c r="J131" s="123">
        <v>17</v>
      </c>
      <c r="K131" s="124" t="s">
        <v>106</v>
      </c>
      <c r="L131" s="144" t="s">
        <v>160</v>
      </c>
      <c r="M131" s="144" t="s">
        <v>160</v>
      </c>
      <c r="N131" s="144" t="s">
        <v>160</v>
      </c>
      <c r="O131" s="145" t="s">
        <v>160</v>
      </c>
    </row>
    <row r="132" spans="10:15" ht="13.5" thickTop="1" x14ac:dyDescent="0.2"/>
  </sheetData>
  <mergeCells count="82">
    <mergeCell ref="N61:N62"/>
    <mergeCell ref="O61:O62"/>
    <mergeCell ref="L84:L85"/>
    <mergeCell ref="M84:M85"/>
    <mergeCell ref="N84:N85"/>
    <mergeCell ref="O84:O85"/>
    <mergeCell ref="O54:O55"/>
    <mergeCell ref="L59:L60"/>
    <mergeCell ref="M59:M60"/>
    <mergeCell ref="N59:N60"/>
    <mergeCell ref="O59:O60"/>
    <mergeCell ref="O36:O37"/>
    <mergeCell ref="L41:L42"/>
    <mergeCell ref="M41:M42"/>
    <mergeCell ref="N41:N42"/>
    <mergeCell ref="O41:O42"/>
    <mergeCell ref="O17:O18"/>
    <mergeCell ref="L28:L29"/>
    <mergeCell ref="M28:M29"/>
    <mergeCell ref="N28:N29"/>
    <mergeCell ref="O28:O29"/>
    <mergeCell ref="J119:J120"/>
    <mergeCell ref="K119:K120"/>
    <mergeCell ref="L10:L11"/>
    <mergeCell ref="M10:M11"/>
    <mergeCell ref="N10:N11"/>
    <mergeCell ref="L17:L18"/>
    <mergeCell ref="M17:M18"/>
    <mergeCell ref="N17:N18"/>
    <mergeCell ref="L36:L37"/>
    <mergeCell ref="M36:M37"/>
    <mergeCell ref="N36:N37"/>
    <mergeCell ref="L54:L55"/>
    <mergeCell ref="M54:M55"/>
    <mergeCell ref="N54:N55"/>
    <mergeCell ref="L61:L62"/>
    <mergeCell ref="M61:M62"/>
    <mergeCell ref="J89:J90"/>
    <mergeCell ref="K89:K90"/>
    <mergeCell ref="J91:J92"/>
    <mergeCell ref="K91:K92"/>
    <mergeCell ref="J107:J108"/>
    <mergeCell ref="K107:K108"/>
    <mergeCell ref="J59:J60"/>
    <mergeCell ref="K59:K60"/>
    <mergeCell ref="J61:J62"/>
    <mergeCell ref="K61:K62"/>
    <mergeCell ref="J84:J85"/>
    <mergeCell ref="K84:K85"/>
    <mergeCell ref="J47:J49"/>
    <mergeCell ref="K47:K49"/>
    <mergeCell ref="J54:J55"/>
    <mergeCell ref="K54:K55"/>
    <mergeCell ref="J56:J58"/>
    <mergeCell ref="K56:K58"/>
    <mergeCell ref="J36:J37"/>
    <mergeCell ref="K36:K37"/>
    <mergeCell ref="J41:J42"/>
    <mergeCell ref="K41:K42"/>
    <mergeCell ref="J45:J46"/>
    <mergeCell ref="K45:K46"/>
    <mergeCell ref="J17:J18"/>
    <mergeCell ref="K17:K18"/>
    <mergeCell ref="J28:J29"/>
    <mergeCell ref="K28:K29"/>
    <mergeCell ref="J34:J35"/>
    <mergeCell ref="K34:K35"/>
    <mergeCell ref="B2:F2"/>
    <mergeCell ref="B5:B6"/>
    <mergeCell ref="B10:B12"/>
    <mergeCell ref="B13:B14"/>
    <mergeCell ref="B7:B9"/>
    <mergeCell ref="J2:J4"/>
    <mergeCell ref="K2:K4"/>
    <mergeCell ref="L2:O2"/>
    <mergeCell ref="L3:L4"/>
    <mergeCell ref="M3:M4"/>
    <mergeCell ref="J10:J11"/>
    <mergeCell ref="K10:K11"/>
    <mergeCell ref="J12:J14"/>
    <mergeCell ref="K12:K14"/>
    <mergeCell ref="O10:O1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Bilance spotřeb a nákladů</vt:lpstr>
      <vt:lpstr>Otopná soustava</vt:lpstr>
      <vt:lpstr>Osvětlení</vt:lpstr>
      <vt:lpstr>Spotřebiče vody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Jan Klimša</cp:lastModifiedBy>
  <dcterms:created xsi:type="dcterms:W3CDTF">2022-12-05T13:20:28Z</dcterms:created>
  <dcterms:modified xsi:type="dcterms:W3CDTF">2023-06-18T16:23:26Z</dcterms:modified>
</cp:coreProperties>
</file>